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ttps://d.docs.live.net/f111214b34e3543f/Área de Trabalho/CÂMARA - TERCEIRIZADA - 2025/"/>
    </mc:Choice>
  </mc:AlternateContent>
  <xr:revisionPtr revIDLastSave="229" documentId="8_{51CCFA7B-D535-4FAB-B845-FBD6EB3695AD}" xr6:coauthVersionLast="47" xr6:coauthVersionMax="47" xr10:uidLastSave="{41D9B42D-CD4D-4ED6-BA38-ED9CE6CF1786}"/>
  <bookViews>
    <workbookView xWindow="-108" yWindow="-108" windowWidth="23256" windowHeight="12456" xr2:uid="{00000000-000D-0000-FFFF-FFFF00000000}"/>
  </bookViews>
  <sheets>
    <sheet name="Custo por trabalhador" sheetId="2" r:id="rId1"/>
    <sheet name="Planilha de Custo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9" i="2" l="1"/>
  <c r="B387" i="2"/>
  <c r="C241" i="2"/>
  <c r="C242" i="2"/>
  <c r="C243" i="2"/>
  <c r="C244" i="2"/>
  <c r="C245" i="2"/>
  <c r="C240" i="2"/>
  <c r="B213" i="2"/>
  <c r="D204" i="2"/>
  <c r="D205" i="2"/>
  <c r="D206" i="2"/>
  <c r="D207" i="2"/>
  <c r="D208" i="2"/>
  <c r="D203" i="2"/>
  <c r="C213" i="2"/>
  <c r="B184" i="2"/>
  <c r="E175" i="2"/>
  <c r="G478" i="2"/>
  <c r="F478" i="2"/>
  <c r="E478" i="2"/>
  <c r="D478" i="2"/>
  <c r="C478" i="2"/>
  <c r="B478" i="2"/>
  <c r="B189" i="2"/>
  <c r="B188" i="2"/>
  <c r="B187" i="2"/>
  <c r="B186" i="2"/>
  <c r="B185" i="2"/>
  <c r="B159" i="2"/>
  <c r="B158" i="2"/>
  <c r="B157" i="2"/>
  <c r="B156" i="2"/>
  <c r="B155" i="2"/>
  <c r="B154" i="2"/>
  <c r="B150" i="2"/>
  <c r="B149" i="2"/>
  <c r="B148" i="2"/>
  <c r="B147" i="2"/>
  <c r="B146" i="2"/>
  <c r="B145" i="2"/>
  <c r="B118" i="2"/>
  <c r="B117" i="2"/>
  <c r="B116" i="2"/>
  <c r="B115" i="2"/>
  <c r="B114" i="2"/>
  <c r="B113" i="2"/>
  <c r="B109" i="2"/>
  <c r="B108" i="2"/>
  <c r="B107" i="2"/>
  <c r="B106" i="2"/>
  <c r="B105" i="2"/>
  <c r="B104" i="2"/>
  <c r="B100" i="2"/>
  <c r="B99" i="2"/>
  <c r="B98" i="2"/>
  <c r="B97" i="2"/>
  <c r="B96" i="2"/>
  <c r="B95" i="2"/>
  <c r="B87" i="2"/>
  <c r="B86" i="2"/>
  <c r="B85" i="2"/>
  <c r="B84" i="2"/>
  <c r="B83" i="2"/>
  <c r="B82" i="2"/>
  <c r="B76" i="2"/>
  <c r="B75" i="2"/>
  <c r="B74" i="2"/>
  <c r="D74" i="2" s="1"/>
  <c r="F85" i="2" s="1"/>
  <c r="B73" i="2"/>
  <c r="D73" i="2" s="1"/>
  <c r="F84" i="2" s="1"/>
  <c r="B72" i="2"/>
  <c r="B71" i="2"/>
  <c r="D71" i="2" s="1"/>
  <c r="F82" i="2" s="1"/>
  <c r="B22" i="2"/>
  <c r="B34" i="2" s="1"/>
  <c r="B23" i="2"/>
  <c r="B35" i="2" s="1"/>
  <c r="D35" i="2" s="1"/>
  <c r="D84" i="2" s="1"/>
  <c r="B24" i="2"/>
  <c r="D24" i="2" s="1"/>
  <c r="C85" i="2" s="1"/>
  <c r="B25" i="2"/>
  <c r="B37" i="2" s="1"/>
  <c r="B26" i="2"/>
  <c r="B38" i="2" s="1"/>
  <c r="B21" i="2"/>
  <c r="B33" i="2" s="1"/>
  <c r="C452" i="2"/>
  <c r="C453" i="2"/>
  <c r="C454" i="2"/>
  <c r="C455" i="2"/>
  <c r="C456" i="2"/>
  <c r="C447" i="2"/>
  <c r="C446" i="2"/>
  <c r="C445" i="2"/>
  <c r="C444" i="2"/>
  <c r="C443" i="2"/>
  <c r="C442" i="2"/>
  <c r="B426" i="2"/>
  <c r="C426" i="2" s="1"/>
  <c r="B452" i="2" s="1"/>
  <c r="B427" i="2"/>
  <c r="C427" i="2" s="1"/>
  <c r="B453" i="2" s="1"/>
  <c r="B428" i="2"/>
  <c r="C428" i="2" s="1"/>
  <c r="B454" i="2" s="1"/>
  <c r="B429" i="2"/>
  <c r="C429" i="2" s="1"/>
  <c r="B455" i="2" s="1"/>
  <c r="B430" i="2"/>
  <c r="C430" i="2" s="1"/>
  <c r="B456" i="2" s="1"/>
  <c r="D418" i="2"/>
  <c r="D419" i="2"/>
  <c r="D420" i="2"/>
  <c r="D417" i="2"/>
  <c r="C293" i="2"/>
  <c r="C294" i="2"/>
  <c r="C295" i="2"/>
  <c r="C296" i="2"/>
  <c r="C297" i="2"/>
  <c r="C298" i="2"/>
  <c r="C109" i="2"/>
  <c r="C108" i="2"/>
  <c r="D108" i="2" s="1"/>
  <c r="C126" i="2" s="1"/>
  <c r="C107" i="2"/>
  <c r="C106" i="2"/>
  <c r="C105" i="2"/>
  <c r="C104" i="2"/>
  <c r="C72" i="2"/>
  <c r="D72" i="2" s="1"/>
  <c r="F83" i="2" s="1"/>
  <c r="D52" i="2"/>
  <c r="D53" i="2"/>
  <c r="D54" i="2"/>
  <c r="D55" i="2"/>
  <c r="D56" i="2"/>
  <c r="C53" i="2"/>
  <c r="C54" i="2"/>
  <c r="E54" i="2" s="1"/>
  <c r="C62" i="2" s="1"/>
  <c r="C55" i="2"/>
  <c r="E55" i="2" s="1"/>
  <c r="C63" i="2" s="1"/>
  <c r="C56" i="2"/>
  <c r="C45" i="2"/>
  <c r="E45" i="2" s="1"/>
  <c r="B61" i="2" s="1"/>
  <c r="C46" i="2"/>
  <c r="E46" i="2" s="1"/>
  <c r="B62" i="2" s="1"/>
  <c r="C47" i="2"/>
  <c r="E47" i="2" s="1"/>
  <c r="B63" i="2" s="1"/>
  <c r="C48" i="2"/>
  <c r="E48" i="2" s="1"/>
  <c r="B64" i="2" s="1"/>
  <c r="C49" i="2"/>
  <c r="C44" i="2"/>
  <c r="E44" i="2" s="1"/>
  <c r="B60" i="2" s="1"/>
  <c r="C52" i="2"/>
  <c r="C57" i="2"/>
  <c r="D22" i="2"/>
  <c r="C83" i="2" s="1"/>
  <c r="C34" i="3"/>
  <c r="C223" i="2"/>
  <c r="C224" i="2" s="1"/>
  <c r="C225" i="2" s="1"/>
  <c r="C226" i="2" s="1"/>
  <c r="C227" i="2" s="1"/>
  <c r="C34" i="2"/>
  <c r="C37" i="2" s="1"/>
  <c r="C38" i="2" s="1"/>
  <c r="D25" i="2" l="1"/>
  <c r="C86" i="2" s="1"/>
  <c r="D109" i="2"/>
  <c r="C127" i="2" s="1"/>
  <c r="D106" i="2"/>
  <c r="C124" i="2" s="1"/>
  <c r="D104" i="2"/>
  <c r="D107" i="2"/>
  <c r="C125" i="2" s="1"/>
  <c r="B36" i="2"/>
  <c r="D36" i="2" s="1"/>
  <c r="D85" i="2" s="1"/>
  <c r="D23" i="2"/>
  <c r="C84" i="2" s="1"/>
  <c r="D105" i="2"/>
  <c r="C123" i="2" s="1"/>
  <c r="E56" i="2"/>
  <c r="C64" i="2" s="1"/>
  <c r="D64" i="2" s="1"/>
  <c r="E86" i="2" s="1"/>
  <c r="D421" i="2"/>
  <c r="B425" i="2" s="1"/>
  <c r="C425" i="2" s="1"/>
  <c r="E53" i="2"/>
  <c r="C61" i="2" s="1"/>
  <c r="D61" i="2" s="1"/>
  <c r="E83" i="2" s="1"/>
  <c r="C75" i="2"/>
  <c r="D62" i="2"/>
  <c r="E84" i="2" s="1"/>
  <c r="D63" i="2"/>
  <c r="E85" i="2" s="1"/>
  <c r="E52" i="2"/>
  <c r="C60" i="2" s="1"/>
  <c r="E49" i="2"/>
  <c r="B65" i="2" s="1"/>
  <c r="D57" i="2"/>
  <c r="E57" i="2" s="1"/>
  <c r="C65" i="2" s="1"/>
  <c r="D34" i="2"/>
  <c r="D83" i="2" s="1"/>
  <c r="C145" i="2"/>
  <c r="C76" i="2" l="1"/>
  <c r="D76" i="2" s="1"/>
  <c r="F87" i="2" s="1"/>
  <c r="D75" i="2"/>
  <c r="F86" i="2" s="1"/>
  <c r="D65" i="2"/>
  <c r="E87" i="2" s="1"/>
  <c r="D37" i="2"/>
  <c r="D86" i="2" s="1"/>
  <c r="B451" i="2" l="1"/>
  <c r="C451" i="2"/>
  <c r="D451" i="2" l="1"/>
  <c r="D453" i="2"/>
  <c r="C468" i="2"/>
  <c r="C469" i="2"/>
  <c r="C470" i="2"/>
  <c r="C471" i="2"/>
  <c r="C472" i="2"/>
  <c r="C467" i="2"/>
  <c r="D26" i="2" l="1"/>
  <c r="C87" i="2" s="1"/>
  <c r="D38" i="2"/>
  <c r="D87" i="2" s="1"/>
  <c r="B141" i="2"/>
  <c r="C387" i="2" l="1"/>
  <c r="C388" i="2" s="1"/>
  <c r="C389" i="2" s="1"/>
  <c r="C390" i="2" s="1"/>
  <c r="C391" i="2" s="1"/>
  <c r="D456" i="2"/>
  <c r="G482" i="2" s="1"/>
  <c r="D452" i="2"/>
  <c r="C349" i="2"/>
  <c r="C348" i="2"/>
  <c r="C347" i="2"/>
  <c r="C346" i="2"/>
  <c r="C345" i="2"/>
  <c r="C344" i="2"/>
  <c r="C328" i="2"/>
  <c r="C218" i="2"/>
  <c r="C217" i="2"/>
  <c r="C216" i="2"/>
  <c r="C215" i="2"/>
  <c r="C214" i="2"/>
  <c r="C176" i="2"/>
  <c r="C177" i="2" s="1"/>
  <c r="C178" i="2" s="1"/>
  <c r="C179" i="2" s="1"/>
  <c r="C180" i="2" s="1"/>
  <c r="C156" i="2"/>
  <c r="C157" i="2"/>
  <c r="C158" i="2"/>
  <c r="C159" i="2"/>
  <c r="C154" i="2"/>
  <c r="C146" i="2"/>
  <c r="C147" i="2"/>
  <c r="C148" i="2"/>
  <c r="C149" i="2"/>
  <c r="C150" i="2"/>
  <c r="B222" i="2" l="1"/>
  <c r="D222" i="2" s="1"/>
  <c r="C231" i="2" s="1"/>
  <c r="B193" i="2"/>
  <c r="E184" i="2"/>
  <c r="C193" i="2" s="1"/>
  <c r="D455" i="2"/>
  <c r="F482" i="2" s="1"/>
  <c r="D454" i="2"/>
  <c r="E482" i="2" s="1"/>
  <c r="E176" i="2"/>
  <c r="C323" i="2"/>
  <c r="C324" i="2"/>
  <c r="C325" i="2"/>
  <c r="C326" i="2"/>
  <c r="C327" i="2"/>
  <c r="B231" i="2"/>
  <c r="C96" i="2"/>
  <c r="C97" i="2"/>
  <c r="C98" i="2"/>
  <c r="C99" i="2"/>
  <c r="C100" i="2"/>
  <c r="C95" i="2"/>
  <c r="D114" i="2"/>
  <c r="D115" i="2"/>
  <c r="D116" i="2"/>
  <c r="D117" i="2"/>
  <c r="D118" i="2"/>
  <c r="D113" i="2"/>
  <c r="C114" i="2"/>
  <c r="C115" i="2"/>
  <c r="C116" i="2"/>
  <c r="C117" i="2"/>
  <c r="C118" i="2"/>
  <c r="C113" i="2"/>
  <c r="D231" i="2" l="1"/>
  <c r="D240" i="2" s="1"/>
  <c r="D193" i="2"/>
  <c r="B240" i="2" s="1"/>
  <c r="B194" i="2"/>
  <c r="E185" i="2"/>
  <c r="C194" i="2" s="1"/>
  <c r="D21" i="2"/>
  <c r="D33" i="2"/>
  <c r="D82" i="2" s="1"/>
  <c r="G85" i="2"/>
  <c r="E177" i="2"/>
  <c r="E379" i="2"/>
  <c r="I378" i="2" s="1"/>
  <c r="D378" i="2"/>
  <c r="E378" i="2" s="1"/>
  <c r="I377" i="2" s="1"/>
  <c r="D377" i="2"/>
  <c r="E377" i="2" s="1"/>
  <c r="I376" i="2" s="1"/>
  <c r="E376" i="2"/>
  <c r="I375" i="2" s="1"/>
  <c r="E375" i="2"/>
  <c r="I374" i="2" s="1"/>
  <c r="E374" i="2"/>
  <c r="I373" i="2" s="1"/>
  <c r="D373" i="2"/>
  <c r="E373" i="2" s="1"/>
  <c r="I372" i="2" s="1"/>
  <c r="E372" i="2"/>
  <c r="I371" i="2" s="1"/>
  <c r="D371" i="2"/>
  <c r="E371" i="2" s="1"/>
  <c r="I370" i="2" s="1"/>
  <c r="D370" i="2"/>
  <c r="E370" i="2" s="1"/>
  <c r="I369" i="2" s="1"/>
  <c r="E369" i="2"/>
  <c r="I368" i="2" s="1"/>
  <c r="D368" i="2"/>
  <c r="E368" i="2" s="1"/>
  <c r="I367" i="2" s="1"/>
  <c r="B268" i="2"/>
  <c r="E240" i="2" l="1"/>
  <c r="D194" i="2"/>
  <c r="B241" i="2" s="1"/>
  <c r="B195" i="2"/>
  <c r="E186" i="2"/>
  <c r="C195" i="2" s="1"/>
  <c r="C82" i="2"/>
  <c r="D60" i="2"/>
  <c r="E82" i="2" s="1"/>
  <c r="D95" i="2"/>
  <c r="B335" i="2" s="1"/>
  <c r="G87" i="2"/>
  <c r="C122" i="2"/>
  <c r="E113" i="2"/>
  <c r="D335" i="2" s="1"/>
  <c r="E178" i="2"/>
  <c r="D98" i="2"/>
  <c r="B125" i="2" s="1"/>
  <c r="E116" i="2"/>
  <c r="D125" i="2" s="1"/>
  <c r="I379" i="2"/>
  <c r="D251" i="2" l="1"/>
  <c r="C396" i="2"/>
  <c r="C400" i="2"/>
  <c r="C395" i="2"/>
  <c r="C398" i="2"/>
  <c r="C399" i="2"/>
  <c r="C397" i="2"/>
  <c r="D195" i="2"/>
  <c r="B242" i="2" s="1"/>
  <c r="B196" i="2"/>
  <c r="E187" i="2"/>
  <c r="C196" i="2" s="1"/>
  <c r="G82" i="2"/>
  <c r="G83" i="2"/>
  <c r="G86" i="2"/>
  <c r="C335" i="2"/>
  <c r="E335" i="2" s="1"/>
  <c r="B122" i="2"/>
  <c r="D122" i="2"/>
  <c r="G84" i="2"/>
  <c r="E118" i="2"/>
  <c r="D127" i="2" s="1"/>
  <c r="D100" i="2"/>
  <c r="B127" i="2" s="1"/>
  <c r="E179" i="2"/>
  <c r="E180" i="2"/>
  <c r="C338" i="2"/>
  <c r="B338" i="2"/>
  <c r="D338" i="2"/>
  <c r="H379" i="2"/>
  <c r="B344" i="2" l="1"/>
  <c r="D344" i="2" s="1"/>
  <c r="D355" i="2" s="1"/>
  <c r="D196" i="2"/>
  <c r="B243" i="2" s="1"/>
  <c r="B197" i="2"/>
  <c r="E188" i="2"/>
  <c r="C197" i="2" s="1"/>
  <c r="B198" i="2"/>
  <c r="E189" i="2"/>
  <c r="C198" i="2" s="1"/>
  <c r="C340" i="2"/>
  <c r="E117" i="2"/>
  <c r="C336" i="2"/>
  <c r="E114" i="2"/>
  <c r="D123" i="2" s="1"/>
  <c r="D96" i="2"/>
  <c r="B123" i="2" s="1"/>
  <c r="D99" i="2"/>
  <c r="B126" i="2" s="1"/>
  <c r="D340" i="2"/>
  <c r="E122" i="2"/>
  <c r="B251" i="2" s="1"/>
  <c r="E115" i="2"/>
  <c r="D124" i="2" s="1"/>
  <c r="D97" i="2"/>
  <c r="B124" i="2" s="1"/>
  <c r="E127" i="2"/>
  <c r="E125" i="2"/>
  <c r="B254" i="2" s="1"/>
  <c r="B340" i="2"/>
  <c r="E338" i="2"/>
  <c r="B347" i="2" s="1"/>
  <c r="D347" i="2" s="1"/>
  <c r="D358" i="2" s="1"/>
  <c r="C339" i="2"/>
  <c r="D154" i="2" l="1"/>
  <c r="C163" i="2" s="1"/>
  <c r="D197" i="2"/>
  <c r="B244" i="2" s="1"/>
  <c r="D150" i="2"/>
  <c r="B168" i="2" s="1"/>
  <c r="B256" i="2"/>
  <c r="D198" i="2"/>
  <c r="B245" i="2" s="1"/>
  <c r="D339" i="2"/>
  <c r="D126" i="2"/>
  <c r="E126" i="2" s="1"/>
  <c r="D336" i="2"/>
  <c r="E123" i="2"/>
  <c r="B252" i="2" s="1"/>
  <c r="B336" i="2"/>
  <c r="B339" i="2"/>
  <c r="E340" i="2"/>
  <c r="B349" i="2" s="1"/>
  <c r="D349" i="2" s="1"/>
  <c r="D360" i="2" s="1"/>
  <c r="D145" i="2"/>
  <c r="B163" i="2" s="1"/>
  <c r="B337" i="2"/>
  <c r="C337" i="2"/>
  <c r="D337" i="2"/>
  <c r="D159" i="2"/>
  <c r="B289" i="2" s="1"/>
  <c r="B284" i="2"/>
  <c r="D284" i="2" s="1"/>
  <c r="B314" i="2"/>
  <c r="D314" i="2" s="1"/>
  <c r="D157" i="2"/>
  <c r="D148" i="2"/>
  <c r="B166" i="2" s="1"/>
  <c r="C166" i="2" l="1"/>
  <c r="D166" i="2" s="1"/>
  <c r="B287" i="2"/>
  <c r="D287" i="2" s="1"/>
  <c r="D146" i="2"/>
  <c r="B164" i="2" s="1"/>
  <c r="D158" i="2"/>
  <c r="B255" i="2"/>
  <c r="E339" i="2"/>
  <c r="B348" i="2" s="1"/>
  <c r="D348" i="2" s="1"/>
  <c r="D359" i="2" s="1"/>
  <c r="B319" i="2"/>
  <c r="D319" i="2" s="1"/>
  <c r="C168" i="2"/>
  <c r="D168" i="2" s="1"/>
  <c r="D149" i="2"/>
  <c r="B167" i="2" s="1"/>
  <c r="E336" i="2"/>
  <c r="B345" i="2" s="1"/>
  <c r="D345" i="2" s="1"/>
  <c r="D356" i="2" s="1"/>
  <c r="D163" i="2"/>
  <c r="C251" i="2" s="1"/>
  <c r="E251" i="2" s="1"/>
  <c r="B479" i="2" s="1"/>
  <c r="E337" i="2"/>
  <c r="B346" i="2" s="1"/>
  <c r="D346" i="2" s="1"/>
  <c r="D357" i="2" s="1"/>
  <c r="E124" i="2"/>
  <c r="B253" i="2" s="1"/>
  <c r="D289" i="2"/>
  <c r="D155" i="2"/>
  <c r="B285" i="2" s="1"/>
  <c r="B317" i="2"/>
  <c r="D317" i="2" s="1"/>
  <c r="B205" i="2" l="1"/>
  <c r="B305" i="2"/>
  <c r="D305" i="2" s="1"/>
  <c r="B323" i="2" s="1"/>
  <c r="D323" i="2" s="1"/>
  <c r="C355" i="2" s="1"/>
  <c r="B275" i="2"/>
  <c r="C167" i="2"/>
  <c r="D167" i="2" s="1"/>
  <c r="B288" i="2"/>
  <c r="D288" i="2" s="1"/>
  <c r="B318" i="2"/>
  <c r="D318" i="2" s="1"/>
  <c r="C256" i="2"/>
  <c r="C254" i="2"/>
  <c r="D285" i="2"/>
  <c r="C164" i="2"/>
  <c r="D164" i="2" s="1"/>
  <c r="D147" i="2"/>
  <c r="B165" i="2" s="1"/>
  <c r="D156" i="2"/>
  <c r="B315" i="2"/>
  <c r="D315" i="2" s="1"/>
  <c r="C255" i="2" l="1"/>
  <c r="B206" i="2"/>
  <c r="D275" i="2"/>
  <c r="B293" i="2" s="1"/>
  <c r="D293" i="2" s="1"/>
  <c r="B355" i="2" s="1"/>
  <c r="E355" i="2" s="1"/>
  <c r="C165" i="2"/>
  <c r="D165" i="2" s="1"/>
  <c r="B286" i="2"/>
  <c r="D286" i="2" s="1"/>
  <c r="C252" i="2"/>
  <c r="B316" i="2"/>
  <c r="D316" i="2" s="1"/>
  <c r="B386" i="2" l="1"/>
  <c r="D386" i="2" s="1"/>
  <c r="B395" i="2" s="1"/>
  <c r="D395" i="2" s="1"/>
  <c r="E395" i="2" s="1"/>
  <c r="B406" i="2" s="1"/>
  <c r="C406" i="2" s="1"/>
  <c r="B207" i="2"/>
  <c r="B480" i="2"/>
  <c r="C253" i="2"/>
  <c r="B208" i="2" l="1"/>
  <c r="B481" i="2"/>
  <c r="B467" i="2"/>
  <c r="D467" i="2" s="1"/>
  <c r="B483" i="2" s="1"/>
  <c r="B482" i="2"/>
  <c r="C482" i="2" l="1"/>
  <c r="B484" i="2" l="1"/>
  <c r="B486" i="2" s="1"/>
  <c r="H486" i="2" s="1"/>
  <c r="I486" i="2" s="1"/>
  <c r="D482" i="2"/>
  <c r="E244" i="2"/>
  <c r="D255" i="2" s="1"/>
  <c r="E255" i="2" s="1"/>
  <c r="B226" i="2"/>
  <c r="D226" i="2"/>
  <c r="C235" i="2"/>
  <c r="B225" i="2"/>
  <c r="D225" i="2" s="1"/>
  <c r="C234" i="2" s="1"/>
  <c r="D234" i="2" s="1"/>
  <c r="B236" i="2"/>
  <c r="B232" i="2"/>
  <c r="B218" i="2"/>
  <c r="B227" i="2"/>
  <c r="D227" i="2"/>
  <c r="C236" i="2"/>
  <c r="D236" i="2" s="1"/>
  <c r="B217" i="2"/>
  <c r="B235" i="2"/>
  <c r="D235" i="2"/>
  <c r="D244" i="2"/>
  <c r="B216" i="2"/>
  <c r="B234" i="2"/>
  <c r="B233" i="2"/>
  <c r="B215" i="2"/>
  <c r="B224" i="2"/>
  <c r="D224" i="2"/>
  <c r="C233" i="2"/>
  <c r="D233" i="2" s="1"/>
  <c r="B214" i="2"/>
  <c r="B223" i="2"/>
  <c r="D223" i="2"/>
  <c r="C232" i="2"/>
  <c r="D232" i="2" s="1"/>
  <c r="F479" i="2" l="1"/>
  <c r="B279" i="2"/>
  <c r="D279" i="2" s="1"/>
  <c r="B297" i="2" s="1"/>
  <c r="D297" i="2" s="1"/>
  <c r="B359" i="2" s="1"/>
  <c r="B309" i="2"/>
  <c r="D309" i="2" s="1"/>
  <c r="B327" i="2" s="1"/>
  <c r="D327" i="2" s="1"/>
  <c r="C359" i="2" s="1"/>
  <c r="D243" i="2"/>
  <c r="E245" i="2"/>
  <c r="D256" i="2" s="1"/>
  <c r="E256" i="2" s="1"/>
  <c r="D245" i="2"/>
  <c r="D241" i="2"/>
  <c r="E242" i="2"/>
  <c r="D253" i="2" s="1"/>
  <c r="E253" i="2" s="1"/>
  <c r="D242" i="2"/>
  <c r="D479" i="2" l="1"/>
  <c r="B277" i="2"/>
  <c r="D277" i="2" s="1"/>
  <c r="B295" i="2" s="1"/>
  <c r="D295" i="2" s="1"/>
  <c r="B357" i="2" s="1"/>
  <c r="B307" i="2"/>
  <c r="D307" i="2" s="1"/>
  <c r="B325" i="2" s="1"/>
  <c r="D325" i="2" s="1"/>
  <c r="C357" i="2" s="1"/>
  <c r="E241" i="2"/>
  <c r="D252" i="2" s="1"/>
  <c r="E252" i="2" s="1"/>
  <c r="E243" i="2"/>
  <c r="D254" i="2" s="1"/>
  <c r="E254" i="2" s="1"/>
  <c r="E359" i="2"/>
  <c r="B310" i="2"/>
  <c r="D310" i="2" s="1"/>
  <c r="B328" i="2" s="1"/>
  <c r="D328" i="2" s="1"/>
  <c r="C360" i="2" s="1"/>
  <c r="B280" i="2"/>
  <c r="D280" i="2" s="1"/>
  <c r="B298" i="2" s="1"/>
  <c r="D298" i="2" s="1"/>
  <c r="B360" i="2" s="1"/>
  <c r="E360" i="2" s="1"/>
  <c r="G480" i="2" s="1"/>
  <c r="G479" i="2"/>
  <c r="B308" i="2" l="1"/>
  <c r="D308" i="2" s="1"/>
  <c r="B326" i="2" s="1"/>
  <c r="D326" i="2" s="1"/>
  <c r="C358" i="2" s="1"/>
  <c r="E479" i="2"/>
  <c r="B278" i="2"/>
  <c r="D278" i="2" s="1"/>
  <c r="B296" i="2" s="1"/>
  <c r="D296" i="2" s="1"/>
  <c r="B358" i="2" s="1"/>
  <c r="E358" i="2" s="1"/>
  <c r="E480" i="2" s="1"/>
  <c r="B306" i="2"/>
  <c r="D306" i="2" s="1"/>
  <c r="B324" i="2" s="1"/>
  <c r="D324" i="2" s="1"/>
  <c r="C356" i="2" s="1"/>
  <c r="B276" i="2"/>
  <c r="D276" i="2" s="1"/>
  <c r="B294" i="2" s="1"/>
  <c r="D294" i="2" s="1"/>
  <c r="B356" i="2" s="1"/>
  <c r="F480" i="2"/>
  <c r="B390" i="2"/>
  <c r="D390" i="2" s="1"/>
  <c r="B399" i="2" s="1"/>
  <c r="D399" i="2" s="1"/>
  <c r="E399" i="2" s="1"/>
  <c r="B410" i="2" s="1"/>
  <c r="C410" i="2" s="1"/>
  <c r="F481" i="2" s="1"/>
  <c r="E357" i="2"/>
  <c r="B391" i="2"/>
  <c r="D391" i="2" s="1"/>
  <c r="B400" i="2" s="1"/>
  <c r="D400" i="2" s="1"/>
  <c r="E400" i="2" s="1"/>
  <c r="B411" i="2" s="1"/>
  <c r="C411" i="2" s="1"/>
  <c r="B471" i="2" l="1"/>
  <c r="D471" i="2" s="1"/>
  <c r="F483" i="2" s="1"/>
  <c r="F484" i="2" s="1"/>
  <c r="F486" i="2" s="1"/>
  <c r="E356" i="2"/>
  <c r="C480" i="2" s="1"/>
  <c r="D480" i="2"/>
  <c r="B388" i="2"/>
  <c r="D388" i="2" s="1"/>
  <c r="B397" i="2" s="1"/>
  <c r="D397" i="2" s="1"/>
  <c r="E397" i="2" s="1"/>
  <c r="B408" i="2" s="1"/>
  <c r="C408" i="2" s="1"/>
  <c r="D481" i="2" s="1"/>
  <c r="B389" i="2"/>
  <c r="D389" i="2" s="1"/>
  <c r="B398" i="2" s="1"/>
  <c r="D398" i="2" s="1"/>
  <c r="E398" i="2" s="1"/>
  <c r="B409" i="2" s="1"/>
  <c r="C409" i="2" s="1"/>
  <c r="E481" i="2" s="1"/>
  <c r="G481" i="2"/>
  <c r="G484" i="2" s="1"/>
  <c r="G486" i="2" s="1"/>
  <c r="B472" i="2"/>
  <c r="D472" i="2" s="1"/>
  <c r="G483" i="2" s="1"/>
  <c r="B470" i="2" l="1"/>
  <c r="D470" i="2" s="1"/>
  <c r="E483" i="2" s="1"/>
  <c r="D387" i="2"/>
  <c r="B396" i="2" s="1"/>
  <c r="D396" i="2" s="1"/>
  <c r="E396" i="2" s="1"/>
  <c r="B407" i="2" s="1"/>
  <c r="C407" i="2" s="1"/>
  <c r="C481" i="2" s="1"/>
  <c r="B468" i="2"/>
  <c r="D468" i="2" s="1"/>
  <c r="C483" i="2" s="1"/>
  <c r="C484" i="2" s="1"/>
  <c r="C486" i="2" s="1"/>
  <c r="E484" i="2"/>
  <c r="E486" i="2" s="1"/>
  <c r="B469" i="2"/>
  <c r="D469" i="2" s="1"/>
  <c r="D483" i="2" s="1"/>
  <c r="D484" i="2"/>
  <c r="D48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Scheyla Cristina de Souza Belmiro do Amaral</author>
  </authors>
  <commentList>
    <comment ref="C44" authorId="0" shapeId="0" xr:uid="{00000000-0006-0000-0000-000004000000}">
      <text>
        <r>
          <rPr>
            <b/>
            <sz val="9"/>
            <color indexed="81"/>
            <rFont val="Segoe UI"/>
            <family val="2"/>
          </rPr>
          <t xml:space="preserve">Seges: </t>
        </r>
        <r>
          <rPr>
            <sz val="9"/>
            <color indexed="81"/>
            <rFont val="Segoe UI"/>
            <family val="2"/>
          </rPr>
          <t xml:space="preserve">Considera hora noturna de 22h às 5h do dia segunte, portanto 7 horas noturnas de uma jornada de 12h. </t>
        </r>
      </text>
    </comment>
    <comment ref="C52" authorId="0" shapeId="0" xr:uid="{00000000-0006-0000-0000-000005000000}">
      <text>
        <r>
          <rPr>
            <b/>
            <sz val="9"/>
            <color indexed="81"/>
            <rFont val="Segoe UI"/>
            <family val="2"/>
          </rPr>
          <t>Seges:</t>
        </r>
        <r>
          <rPr>
            <sz val="9"/>
            <color indexed="81"/>
            <rFont val="Segoe UI"/>
            <family val="2"/>
          </rPr>
          <t xml:space="preserve">
A título de pagamento adicional computa-se o pagamento de 7min e 30 s a cada hora noturna, por 7 horas, totalizando 52min e 30 s, que significa 1 hora da jornada de 12h.
</t>
        </r>
      </text>
    </comment>
    <comment ref="B264" authorId="0" shapeId="0" xr:uid="{00000000-0006-0000-0000-00001A000000}">
      <text>
        <r>
          <rPr>
            <b/>
            <sz val="9"/>
            <color indexed="81"/>
            <rFont val="Segoe UI"/>
            <family val="2"/>
          </rPr>
          <t xml:space="preserve">Seges: exemplificativo
</t>
        </r>
        <r>
          <rPr>
            <sz val="9"/>
            <color indexed="81"/>
            <rFont val="Segoe UI"/>
            <family val="2"/>
          </rPr>
          <t xml:space="preserve">Para o modelo utiliza-se probabilidade de 45% de API e 55% de APT. Observar fórmula.
O percentual de probabilidade de ocorrência deverá ser avaliado pelo órgão contratante, mediante histórico das contratações, ajustando a planilha ao caso em concreto.
</t>
        </r>
      </text>
    </comment>
  </commentList>
</comments>
</file>

<file path=xl/sharedStrings.xml><?xml version="1.0" encoding="utf-8"?>
<sst xmlns="http://schemas.openxmlformats.org/spreadsheetml/2006/main" count="767" uniqueCount="275">
  <si>
    <t>SALÁRIO BASE</t>
  </si>
  <si>
    <t>Base de cálculo</t>
  </si>
  <si>
    <t>Percentual</t>
  </si>
  <si>
    <t>Categoria</t>
  </si>
  <si>
    <t>Valor</t>
  </si>
  <si>
    <t>MÓDULO 1 - REMUNERAÇÃO</t>
  </si>
  <si>
    <t>ADICIONAL NOTURNO</t>
  </si>
  <si>
    <t>ADICIONAL POR TRABALHO NOTURNO</t>
  </si>
  <si>
    <t>Base de Cálculo</t>
  </si>
  <si>
    <t>Proporção</t>
  </si>
  <si>
    <t>HORA NOTURNA REDUZIDA</t>
  </si>
  <si>
    <t>Adicional Noturno</t>
  </si>
  <si>
    <t>Hora Noturna
Reduzida</t>
  </si>
  <si>
    <t>Salário Base</t>
  </si>
  <si>
    <t>Total</t>
  </si>
  <si>
    <t>ADICIONAL DE FÉRIAS - 1/3 CONSTITUCIONAL</t>
  </si>
  <si>
    <t>Alíquota Adicional</t>
  </si>
  <si>
    <t>1/3 Constitucional</t>
  </si>
  <si>
    <t>Férias</t>
  </si>
  <si>
    <t>SUBMÓDULO 2.2 - ENCARGOS PREVIDENCIÁRIOS E FGTS</t>
  </si>
  <si>
    <t>COMPOSIÇÃO DO GPS E FGTS</t>
  </si>
  <si>
    <t>Encargos</t>
  </si>
  <si>
    <t>INSS - empregador</t>
  </si>
  <si>
    <t>Salário-Educação</t>
  </si>
  <si>
    <t>SAT- GIL/RAT</t>
  </si>
  <si>
    <t>SESC</t>
  </si>
  <si>
    <t>SENAC</t>
  </si>
  <si>
    <t>SEBRAE</t>
  </si>
  <si>
    <t>INCRA</t>
  </si>
  <si>
    <t>FGTS</t>
  </si>
  <si>
    <t>TOTAL</t>
  </si>
  <si>
    <t>GPS - GUIA DA PREVIDÊNCIA SOCIAL</t>
  </si>
  <si>
    <t>FGTS - FUNDO DE GARANTIA POR TEMPO DE SERVIÇO</t>
  </si>
  <si>
    <t>GPS</t>
  </si>
  <si>
    <t>SUBMÓDULO 2.3 - BENEFÍCIOS MENSAIS E DIÁRIOS</t>
  </si>
  <si>
    <t>VALE TRANSPORTE</t>
  </si>
  <si>
    <t>Vr. Unitário</t>
  </si>
  <si>
    <t xml:space="preserve">Vales por dia </t>
  </si>
  <si>
    <t>Custo total</t>
  </si>
  <si>
    <t>Dias efetivamente trabalhados</t>
  </si>
  <si>
    <t>CUSTO DA PASSAGEM</t>
  </si>
  <si>
    <t>Proporcionalidade</t>
  </si>
  <si>
    <t>Desconto</t>
  </si>
  <si>
    <t>Valor do desconto</t>
  </si>
  <si>
    <t>DESCONTO DO VALE TRANSPORTE</t>
  </si>
  <si>
    <t>Custo efetivo</t>
  </si>
  <si>
    <t>CUSTO EFETIVO DO VALE TRANSPORTE</t>
  </si>
  <si>
    <t>VALE ALIMENTAÇÃO/REFEIÇÃO</t>
  </si>
  <si>
    <t>Valor diário</t>
  </si>
  <si>
    <t>DESCONTO DO VALE ALIMENTAÇÃO/REFEIÇÃO</t>
  </si>
  <si>
    <t>CUSTO EFETIVO DO VALE ALIMENTAÇÃO/REFEIÇÃO</t>
  </si>
  <si>
    <t>Vale Transporte</t>
  </si>
  <si>
    <t>Vale Refeição</t>
  </si>
  <si>
    <t>MÓDULO 3 - PROVISÃO PARA RESCISÃO</t>
  </si>
  <si>
    <t>PERCENTUAIS POR TIPO DE
 DESLIGAMENTO</t>
  </si>
  <si>
    <t>Tipos</t>
  </si>
  <si>
    <t>Demissão 
SEM  justa Causa</t>
  </si>
  <si>
    <t>SEM justa Causa
AP INDENIZADO</t>
  </si>
  <si>
    <t>SEM justa Causa 
AP TRABALHADO</t>
  </si>
  <si>
    <t>Demissão
 COM  justa Causa</t>
  </si>
  <si>
    <t>Desligamentos 
OUTROS TIPOS</t>
  </si>
  <si>
    <t>SUBMÓDULO 3.1 - AVISO PRÉVIO INDENIZADO</t>
  </si>
  <si>
    <t>AVISO PRÉVIO INDENIZADO</t>
  </si>
  <si>
    <t>Submódulo 2.1</t>
  </si>
  <si>
    <t>Submódulo 2.2</t>
  </si>
  <si>
    <t>Submódulo 2.3</t>
  </si>
  <si>
    <t>MULTA DO FGTS E CONTRIBUIÇÃO SOCIAL SOBRE O AVISO PRÉVIO INDENIZADO</t>
  </si>
  <si>
    <t>Percentual da 
Multa</t>
  </si>
  <si>
    <t>SUBMÓDULO 3.1 - CUSTO DO AVISO PRÉVIO INDENIZADO</t>
  </si>
  <si>
    <t>SUBMÓDULO 3.2 - AVISO PRÉVIO TRABALHADO</t>
  </si>
  <si>
    <t>AVISO PRÉVIO TRABALHADO</t>
  </si>
  <si>
    <t>MULTA DO FGTS E CONTRIBUIÇÃO SOCIAL SOBRE O AVISO PRÉVIO TRABALHADO</t>
  </si>
  <si>
    <t>SUBMÓDULO 3.3 - DEMISSÃO POR JUSTA CAUSA</t>
  </si>
  <si>
    <t>Valor provisionado do Adicional de Férias</t>
  </si>
  <si>
    <t>Valor provisionado das Férias</t>
  </si>
  <si>
    <t>BASE DE CÁLCULO PARA DEMISSÃO POR JUSTA CAUSA</t>
  </si>
  <si>
    <t>SUBMÓDULO 3.3 - CUSTO DA DEMISSÃO COM JUSTA CAUSA</t>
  </si>
  <si>
    <t>Submódulo 3.1</t>
  </si>
  <si>
    <t>Submódulo 3.2</t>
  </si>
  <si>
    <t>Submódulo 3.3</t>
  </si>
  <si>
    <t>SUBMÓDULO 3.2 - CUSTO DO AVISO PRÉVIO TRABALHADO</t>
  </si>
  <si>
    <t>MÓDULO 4 - CUSTO DE REPOSIÇÃO DO PROFISSIONAL AUSENTE</t>
  </si>
  <si>
    <t>Custo diário</t>
  </si>
  <si>
    <t>Divisor do dia</t>
  </si>
  <si>
    <t>CUSTO DIÁRIO PARA O REPOSITOR</t>
  </si>
  <si>
    <t xml:space="preserve">Memória de Cálculo - número de dias de reposição do profissional ausente para cada evento </t>
  </si>
  <si>
    <t>Incidencia anual</t>
  </si>
  <si>
    <t>Duração Legal  
da Ausência</t>
  </si>
  <si>
    <t>44h</t>
  </si>
  <si>
    <t>Proporção dias afetados</t>
  </si>
  <si>
    <t>Dias de reposição</t>
  </si>
  <si>
    <t>Ausência justificada</t>
  </si>
  <si>
    <t>Acidente trabalho</t>
  </si>
  <si>
    <t>Afastamento por doença</t>
  </si>
  <si>
    <t>Consulta médica filho</t>
  </si>
  <si>
    <t>Óbitos na família</t>
  </si>
  <si>
    <t>Casamento</t>
  </si>
  <si>
    <t>Doação de sangue</t>
  </si>
  <si>
    <t>Testemunho</t>
  </si>
  <si>
    <t>Paternidade</t>
  </si>
  <si>
    <t>Maternidade</t>
  </si>
  <si>
    <t>Consulta pré-natal</t>
  </si>
  <si>
    <t>Composição</t>
  </si>
  <si>
    <t>Total Para reposição</t>
  </si>
  <si>
    <t>ESTIMATIVA DA NECESSIDADE DE REPOSIÇÃO DE PROFISSIONAL</t>
  </si>
  <si>
    <t>Necessidade de Reposição</t>
  </si>
  <si>
    <t>Custo anual</t>
  </si>
  <si>
    <t>Custo mensal</t>
  </si>
  <si>
    <t>SUBMÓDULO 4.1 - AUSÊNCIAS LEGAIS</t>
  </si>
  <si>
    <t>Submódulo 4.1</t>
  </si>
  <si>
    <t>MÓDULO 5 - INSUMOS DE MÃO DE OBRA</t>
  </si>
  <si>
    <t>MÓDULO 6 - CUSTOS INDIRETOS, TRIBUTOS E LUCRO</t>
  </si>
  <si>
    <t>Módulo</t>
  </si>
  <si>
    <t>Remuneração</t>
  </si>
  <si>
    <t>Encargos e Benefícios</t>
  </si>
  <si>
    <t>Rescisão</t>
  </si>
  <si>
    <t>Reposição do Profissional Ausente</t>
  </si>
  <si>
    <t>Insumos Diversos</t>
  </si>
  <si>
    <t>Custos Indiretos, Tributos e Lucro</t>
  </si>
  <si>
    <t>Valor por Empregado</t>
  </si>
  <si>
    <t xml:space="preserve">Férias </t>
  </si>
  <si>
    <t>13° Salário</t>
  </si>
  <si>
    <t>MÓDULO 2 - ENCARGOS E BENEFÍCIOS (ANUAIS, MENSAIS E DIÁRIOS)</t>
  </si>
  <si>
    <t>Valor provisionado do 13º Salário</t>
  </si>
  <si>
    <t>Provisionamento Mensal</t>
  </si>
  <si>
    <t>SUBMÓDULO 2.1 – 13° SALÁRIO, FÉRIAS E ADICIONAL DE FÉRIAS</t>
  </si>
  <si>
    <t>GRATIFICAÇÃO DE FUNÇÃO</t>
  </si>
  <si>
    <t>Valor da Gratificação</t>
  </si>
  <si>
    <t>ADICIONAIS (periculosidade ou insalubridade, se houver)</t>
  </si>
  <si>
    <t>Este quadro totaliza a remuneração devida ao trabalhador, conforme previsão da Consolidação das Leis do Trabalho e valores disponíveis na Convenção Coletiva para a categoria</t>
  </si>
  <si>
    <t>Gratificação de função</t>
  </si>
  <si>
    <t>13° SALÁRIO
Previsto no Decreto 57.155, de 1965.</t>
  </si>
  <si>
    <t>FÉRIAS
Previsto no art. 7° da Constituição Federal</t>
  </si>
  <si>
    <t>Adicional de Periculosidade ou Insalubridade</t>
  </si>
  <si>
    <t>Porobabilidade de ocorrência de ausências legais, conforme previsão do art. 473 da Consolidação das Leis do Trabalho.</t>
  </si>
  <si>
    <t>INFORMAÇÃO DE PERCENTUAIS ESTIMADOS DE CITL</t>
  </si>
  <si>
    <t>Custos Indiretos</t>
  </si>
  <si>
    <t>Tributos</t>
  </si>
  <si>
    <t>Lucro</t>
  </si>
  <si>
    <t>CUSTO DO TRABALHADOR</t>
  </si>
  <si>
    <t>CUSTO TOTAL POR TRABALHADOR</t>
  </si>
  <si>
    <t xml:space="preserve">UNIFORMES - COMPOSIÇÃO - VALOR ANUAL </t>
  </si>
  <si>
    <t>Item</t>
  </si>
  <si>
    <t>qte</t>
  </si>
  <si>
    <t>Vr. Unitario</t>
  </si>
  <si>
    <t>Calça</t>
  </si>
  <si>
    <t>Camisa</t>
  </si>
  <si>
    <t>Sapato</t>
  </si>
  <si>
    <t xml:space="preserve">Custo anual por Pessoa  </t>
  </si>
  <si>
    <t>UNIFORMES</t>
  </si>
  <si>
    <t xml:space="preserve">Custo mensal </t>
  </si>
  <si>
    <t>Descrição</t>
  </si>
  <si>
    <t>Cotação</t>
  </si>
  <si>
    <t>12x36 h</t>
  </si>
  <si>
    <t>44 horas</t>
  </si>
  <si>
    <t xml:space="preserve">Valor total </t>
  </si>
  <si>
    <t>CUSTO MENSAL DOS EQUIPAMENTOS</t>
  </si>
  <si>
    <t>Valor por empregado</t>
  </si>
  <si>
    <t>Custo com Uniformes</t>
  </si>
  <si>
    <t>Custo com Equipamentos</t>
  </si>
  <si>
    <t>Módulo 1 - Composição da Remuneração</t>
  </si>
  <si>
    <t>Composição da Remuneração</t>
  </si>
  <si>
    <t>Valor (R$)</t>
  </si>
  <si>
    <t>A</t>
  </si>
  <si>
    <t>Salário-Base</t>
  </si>
  <si>
    <t>B</t>
  </si>
  <si>
    <t>Adicional de Periculosidade</t>
  </si>
  <si>
    <t>C</t>
  </si>
  <si>
    <t>Adicional de Insalubridade</t>
  </si>
  <si>
    <t>D</t>
  </si>
  <si>
    <t>E</t>
  </si>
  <si>
    <t>Adicional de Hora Noturna Reduzida</t>
  </si>
  <si>
    <t>F</t>
  </si>
  <si>
    <t>G</t>
  </si>
  <si>
    <t>Outros (especificar)</t>
  </si>
  <si>
    <t>Módulo 2 - Encargos e Benefícios Anuais, Mensais e Diários</t>
  </si>
  <si>
    <t>Submódulo 2.1 - 13º (décimo terceiro) Salário, Férias e Adicional de Férias</t>
  </si>
  <si>
    <t>2.1</t>
  </si>
  <si>
    <t>13º (décimo terceiro) Salário, Férias e Adicional de Férias</t>
  </si>
  <si>
    <t>13º (décimo terceiro) Salário</t>
  </si>
  <si>
    <t>Férias e Adicional de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</si>
  <si>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</si>
  <si>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</si>
  <si>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</si>
  <si>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</si>
  <si>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</si>
  <si>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</si>
  <si>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</si>
  <si>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</si>
  <si>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</si>
  <si>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H</t>
  </si>
  <si>
    <t xml:space="preserve">Total </t>
  </si>
  <si>
    <t>Submódulo 2.3 - Benefícios Mensais e Diários.</t>
  </si>
  <si>
    <t>2.3</t>
  </si>
  <si>
    <t>Benefícios Mensais e Diários</t>
  </si>
  <si>
    <t>Transporte</t>
  </si>
  <si>
    <t>Auxílio-Refeição/Alimentação</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</si>
  <si>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</si>
  <si>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</si>
  <si>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</si>
  <si>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</si>
  <si>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</si>
  <si>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</si>
  <si>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</si>
  <si>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</si>
  <si>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</si>
  <si>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</si>
  <si>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</si>
  <si>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</si>
  <si>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</si>
  <si>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</si>
  <si>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Licença-Paternidade</t>
  </si>
  <si>
    <t>Ausência por acidente de trabalho</t>
  </si>
  <si>
    <t>Afastamento Maternidade</t>
  </si>
  <si>
    <t>Submódulo 4.2 - Intrajornada</t>
  </si>
  <si>
    <t>4.2</t>
  </si>
  <si>
    <t>Intrajornada</t>
  </si>
  <si>
    <t>Quadro-Resumo do Módulo 4 - Custo de Reposição do Profissional Ausente</t>
  </si>
  <si>
    <t>Custo de Reposição do Profissional Ausente</t>
  </si>
  <si>
    <t>Módulo 5 - Insumos Diversos</t>
  </si>
  <si>
    <t>Uniformes</t>
  </si>
  <si>
    <t>Materiais</t>
  </si>
  <si>
    <t>Equipamentos</t>
  </si>
  <si>
    <t>Módulo 6 - Custos Indiretos, Tributos e Lucro</t>
  </si>
  <si>
    <t>C.1. Tributos Federais (especificar)</t>
  </si>
  <si>
    <t>C.2. Tributos Estaduais (especificar)</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</si>
  <si>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</si>
  <si>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</si>
  <si>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</si>
  <si>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</si>
  <si>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</si>
  <si>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</si>
  <si>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PLANILHA DE CUSTOS E FORMAÇÃO DE PREÇOS</t>
  </si>
  <si>
    <t>MODELO PARA A CONSOLIDAÇÃO E APRESENTAÇÃO DE PROPOSTAS</t>
  </si>
  <si>
    <t>* A remuneração é definida no art. 457 da Consolidação das Leis do Trabalho. 
* É composta por Salário Base, Adicionais (noturno, de insalubridade ou periculosidade) e gratificações, quando houver.</t>
  </si>
  <si>
    <t>* Em caso de previsão de outros adicionais em Convenção Coletiva de Trabalho o órgão poderá utilizar este campo.</t>
  </si>
  <si>
    <t>* Previsto no art. 195 da Constituição Federal. 
* Os percentuais informados não são taxativos e deverão observar o enquadramento real das empresas prestadoras de serviço, em especial no que diz respeito ao SAT-GIIL/RAT.</t>
  </si>
  <si>
    <t>* O cálculo de benefícios mensais e diários dependerá das disposições constantes em Convenção Coletiva de Trabalho sobre os direitos negociados aos trabalhadores, observando sempre o custo efetivo a ser suportado pela Administração no contrato de prestação de serviços (descontados os valores arcados pelos empregados).</t>
  </si>
  <si>
    <t xml:space="preserve">Equipamentos  </t>
  </si>
  <si>
    <t>Duração dos itens 
(vida útil)</t>
  </si>
  <si>
    <t>Com ajustes após publicação da Lei n° 13.467, de 2017.</t>
  </si>
  <si>
    <t>Intervalo para repouso e alimentação</t>
  </si>
  <si>
    <t>* Este módulo destina-se a calcular o custo de possível desligamento de um empregado vinculado ao contrato de prestação de seviços. 
* Na metodologia Seges calcula-se uma probabilidade de ocorrência, por tipos de desligamentos, como fator de ponderação do custo total.</t>
  </si>
  <si>
    <t>* O Salário Base vem definido na Convenção Coletiva de Trabalho da categoria profissional a ser contratada para o objeto da prestação de serviço. 
* O contratante deverá observar se a CCT abrange o município de prestação de serviço e se está vigente.</t>
  </si>
  <si>
    <t xml:space="preserve">* O Adicional Noturno e a Hora Noturna Reduzida, conforme art. 73 da CLT, serão pagos entre 22h e 5h do dia seguinte, sem prorrogação quando da jornada 12x36h.
* O órgão contrantante deverá observar, além da existência do previsto em CLT, se há informações na Convenção Coletiva de Trabalho acerca da existência do percentual de adicional noturno, bem como se haverá pagamento de hora noturna reduzida e adaptar a planilha ao caso em concreto. </t>
  </si>
  <si>
    <t>* Quando ocorrer a demissão de uma trabalhador e a empresa não conceder prazo de aviso prévio, o trabalhador terá direito a receber o salário referente ao mês completo, conforme dispõe o art. 487 § 1º da CLT.
* A metodologia utilizada pela Seges computa todos os direitos do trabalhador, aplicando a proporcionalidade estimada de ocorrência de aviso prévio indenizado, relizando provisionamento mensal do custo.
* Estes custos deverão ser apreciados atentamente nos casos de prorrogaçao contratual para verificar a necessidade de sua renovação ou não.
* Deverão, ainda, ser obsrvados os ditames da Lei nº 12.506, de 2011 e seus impactos no custo quando das prorrogações contratuais.</t>
  </si>
  <si>
    <t>* Quando ocorrer a demissão de um trabalhador com aviso prévio, o trabalhador cumprirá os dias em atividade, e terá direito a receber o salário referente ao mês completo, conforme dispõe o art. 487 § 1º da CLT.
* A metodologia utilizada pela Seges computa todos os direitos do trabalhador, aplicando a proporcionalidade estimada de ocorrência de aviso prévio trabalhado, relizando provisionamento mensal do custo.
* Estes custos deverão ser apreciados atentamente nos casos de prorrogaçao contratual para verificar a necessidade de sua renovação ou não.
* Deverão, ainda, ser observados os ditames da Lei nº 12.506, de 2011, e seus impactos no custo quando das prorrogações contratuais.</t>
  </si>
  <si>
    <t>*Na hipotese de demissão por justa causa o empregado perde o direito ao pagamento de 13° salário, férias e adicional de férias, como previsto no parágrafo único do art. 146 da CLT.
* Para estes casos,  na metodologia Seges, haverá o desconto dos valores que, por tratar-se de provisão mensal, deverão ser reduzidos da fatura da empresa contratada.
* Igualmente, o cômputo de custos com demissão por justa causa considera a probabilidade de ocorrência desta para provisionamento.</t>
  </si>
  <si>
    <t>* O Submódulo 4.1 destina-se ao cálculo do custo estimado para a reposição de ausências legais do empregado residente.
* Na metodologia Seges computa-se o custo total de um empregado, com direito à remuneração, 13° salário, férias, encargos e benefícios, bem como probabilidade de rescisão, para a base de cálculo do presente submódulo que, em seguida, servirá para estipular o custo diário de um profissional para a contratação. 
* Com base neste custo diário estima-se o custo mensal com reposição de profissional ausente.</t>
  </si>
  <si>
    <t xml:space="preserve">FORMAÇÃO DE CUSTO MENSAL PARA UM EMPREGADO </t>
  </si>
  <si>
    <t>ADICIONAL</t>
  </si>
  <si>
    <t xml:space="preserve">OUTROS ADICIONAIS </t>
  </si>
  <si>
    <t>OUTROS ADICIONAIS</t>
  </si>
  <si>
    <t>Motorista</t>
  </si>
  <si>
    <t>ESCALAS</t>
  </si>
  <si>
    <t>Contínuo</t>
  </si>
  <si>
    <t>Outros Benefícios</t>
  </si>
  <si>
    <t xml:space="preserve">* Gratificação de função, quando houver, virá informada na Convenção Coletiva de Trabalho da categoria profissional a ser contratada. </t>
  </si>
  <si>
    <t xml:space="preserve">* Os adicionais de periculosidade ou insalubridade, em conformidade com os art. 192 e 193 da CLT, dependem da natureza do serviço a ser prestado. </t>
  </si>
  <si>
    <t>Telefonista</t>
  </si>
  <si>
    <t xml:space="preserve">Copeiro </t>
  </si>
  <si>
    <t>Recepcionista</t>
  </si>
  <si>
    <t>ADICIONAL NOTURNO 12x36 Noturno</t>
  </si>
  <si>
    <t>Outros Adicionais</t>
  </si>
  <si>
    <t>* O Custo de reposição do profissional ausente refere-se ao custo necessário para substituir, no posto de trabalho, o profissional residente quando estiver em gozo de férias ou no caso de um das ausências legais previstas no art 473 da Consolidação das Leis do Trabalho. 
* São computados, então, a probabilidade de dias de ausência para cobertura, conforme escala de trabalho mensal.
* Na jornada 44h computa-se somente a reposição nos dias úteis, portanto, 69,04% da ausência total.</t>
  </si>
  <si>
    <t>N/A</t>
  </si>
  <si>
    <t xml:space="preserve"> 12 x 36</t>
  </si>
  <si>
    <t>44h SEM</t>
  </si>
  <si>
    <t>Especificar demais itens</t>
  </si>
  <si>
    <t>Quantidade Postos</t>
  </si>
  <si>
    <t xml:space="preserve">Valor Mensal por Posto </t>
  </si>
  <si>
    <t>Encarregado</t>
  </si>
  <si>
    <t xml:space="preserve">DIÁRIAS </t>
  </si>
  <si>
    <t>Diária</t>
  </si>
  <si>
    <t xml:space="preserve">CUSTO EFETIVO DIÁRIAS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</si>
</sst>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Red]#,##0.00"/>
    <numFmt numFmtId="165" formatCode="0.0000"/>
    <numFmt numFmtId="166" formatCode="#,##0.0000_ ;\-#,##0.0000\ "/>
    <numFmt numFmtId="167" formatCode="_(* #,##0.00_);_(* \(#,##0.00\);_(* \-??_);_(@_)"/>
    <numFmt numFmtId="168" formatCode="#,##0;[Red]#,##0"/>
  </numFmts>
  <fonts count="32"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0"/>
      <name val="Arial"/>
      <family val="2"/>
    </font>
    <font>
      <b/>
      <sz val="12"/>
      <color rgb="FF00B050"/>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64"/>
      <name val="Calibri"/>
      <family val="2"/>
      <scheme val="minor"/>
    </font>
    <font>
      <sz val="12"/>
      <color rgb="FFFF0000"/>
      <name val="Times New Roman"/>
      <family val="1"/>
    </font>
    <font>
      <sz val="9"/>
      <color indexed="81"/>
      <name val="Segoe UI"/>
      <family val="2"/>
    </font>
    <font>
      <b/>
      <sz val="9"/>
      <color indexed="81"/>
      <name val="Segoe UI"/>
      <family val="2"/>
    </font>
    <font>
      <b/>
      <sz val="12"/>
      <color rgb="FFFF0000"/>
      <name val="Times New Roman"/>
      <family val="1"/>
    </font>
    <font>
      <sz val="12"/>
      <name val="Times New Roman"/>
      <family val="1"/>
    </font>
    <font>
      <b/>
      <sz val="12"/>
      <color indexed="8"/>
      <name val="Times New Roman"/>
      <family val="1"/>
    </font>
    <font>
      <sz val="12"/>
      <color indexed="8"/>
      <name val="Times New Roman"/>
      <family val="1"/>
    </font>
    <font>
      <sz val="18"/>
      <color theme="0"/>
      <name val="Times New Roman"/>
      <family val="1"/>
    </font>
  </fonts>
  <fills count="43">
    <fill>
      <patternFill patternType="none"/>
    </fill>
    <fill>
      <patternFill patternType="gray125"/>
    </fill>
    <fill>
      <patternFill patternType="solid">
        <fgColor theme="4" tint="0.39997558519241921"/>
        <bgColor indexed="64"/>
      </patternFill>
    </fill>
    <fill>
      <patternFill patternType="solid">
        <fgColor theme="4" tint="0.39997558519241921"/>
        <bgColor indexed="41"/>
      </patternFill>
    </fill>
    <fill>
      <patternFill patternType="solid">
        <fgColor theme="4" tint="0.39997558519241921"/>
        <b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s>
  <cellStyleXfs count="53">
    <xf numFmtId="0" fontId="0" fillId="0" borderId="0"/>
    <xf numFmtId="9" fontId="1" fillId="0" borderId="0" applyFont="0" applyFill="0" applyBorder="0" applyAlignment="0" applyProtection="0"/>
    <xf numFmtId="43" fontId="1" fillId="0" borderId="0" applyFont="0" applyFill="0" applyBorder="0" applyAlignment="0" applyProtection="0"/>
    <xf numFmtId="167" fontId="5"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0" borderId="40" applyNumberFormat="0" applyFill="0" applyAlignment="0" applyProtection="0"/>
    <xf numFmtId="0" fontId="9" fillId="0" borderId="41" applyNumberFormat="0" applyFill="0" applyAlignment="0" applyProtection="0"/>
    <xf numFmtId="0" fontId="10" fillId="0" borderId="42"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43" applyNumberFormat="0" applyAlignment="0" applyProtection="0"/>
    <xf numFmtId="0" fontId="15" fillId="9" borderId="44" applyNumberFormat="0" applyAlignment="0" applyProtection="0"/>
    <xf numFmtId="0" fontId="16" fillId="9" borderId="43" applyNumberFormat="0" applyAlignment="0" applyProtection="0"/>
    <xf numFmtId="0" fontId="17" fillId="0" borderId="45" applyNumberFormat="0" applyFill="0" applyAlignment="0" applyProtection="0"/>
    <xf numFmtId="0" fontId="18" fillId="10" borderId="46" applyNumberFormat="0" applyAlignment="0" applyProtection="0"/>
    <xf numFmtId="0" fontId="19" fillId="0" borderId="0" applyNumberFormat="0" applyFill="0" applyBorder="0" applyAlignment="0" applyProtection="0"/>
    <xf numFmtId="0" fontId="1" fillId="11" borderId="47" applyNumberFormat="0" applyFont="0" applyAlignment="0" applyProtection="0"/>
    <xf numFmtId="0" fontId="20" fillId="0" borderId="0" applyNumberFormat="0" applyFill="0" applyBorder="0" applyAlignment="0" applyProtection="0"/>
    <xf numFmtId="0" fontId="21" fillId="0" borderId="48" applyNumberFormat="0" applyFill="0" applyAlignment="0" applyProtection="0"/>
    <xf numFmtId="0" fontId="2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35" borderId="0" applyNumberFormat="0" applyBorder="0" applyAlignment="0" applyProtection="0"/>
    <xf numFmtId="43" fontId="1" fillId="0" borderId="0" applyFont="0" applyFill="0" applyBorder="0" applyAlignment="0" applyProtection="0"/>
    <xf numFmtId="0" fontId="2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57">
    <xf numFmtId="0" fontId="0" fillId="0" borderId="0" xfId="0"/>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164" fontId="3" fillId="0" borderId="12" xfId="0" applyNumberFormat="1" applyFont="1" applyBorder="1" applyAlignment="1">
      <alignment horizontal="center" vertical="center"/>
    </xf>
    <xf numFmtId="164" fontId="3" fillId="0" borderId="1" xfId="0" applyNumberFormat="1" applyFont="1" applyBorder="1" applyAlignment="1">
      <alignment horizontal="center" vertical="center"/>
    </xf>
    <xf numFmtId="164" fontId="3" fillId="0" borderId="13"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2" fillId="0" borderId="7" xfId="0" applyNumberFormat="1" applyFont="1" applyBorder="1" applyAlignment="1">
      <alignment horizontal="center" vertical="center"/>
    </xf>
    <xf numFmtId="164" fontId="2" fillId="0" borderId="9" xfId="0" applyNumberFormat="1" applyFont="1" applyBorder="1" applyAlignment="1">
      <alignment horizontal="center" vertical="center"/>
    </xf>
    <xf numFmtId="0" fontId="2" fillId="2" borderId="19"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wrapText="1"/>
    </xf>
    <xf numFmtId="10" fontId="3" fillId="0" borderId="5" xfId="1" applyNumberFormat="1" applyFont="1" applyBorder="1" applyAlignment="1">
      <alignment horizontal="center" vertical="center"/>
    </xf>
    <xf numFmtId="10" fontId="3" fillId="0" borderId="3" xfId="1" applyNumberFormat="1" applyFont="1" applyBorder="1" applyAlignment="1">
      <alignment horizontal="center" vertical="center"/>
    </xf>
    <xf numFmtId="10" fontId="3" fillId="0" borderId="7" xfId="1"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10" fontId="2" fillId="2" borderId="11"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vertical="center"/>
    </xf>
    <xf numFmtId="0" fontId="3" fillId="0" borderId="0" xfId="0" applyFont="1" applyAlignment="1">
      <alignment horizontal="center" vertical="center"/>
    </xf>
    <xf numFmtId="40" fontId="3" fillId="0" borderId="1" xfId="0" applyNumberFormat="1" applyFont="1" applyBorder="1" applyAlignment="1">
      <alignment horizontal="center" vertical="center"/>
    </xf>
    <xf numFmtId="40" fontId="2" fillId="0" borderId="5" xfId="0" applyNumberFormat="1" applyFont="1" applyBorder="1" applyAlignment="1">
      <alignment horizontal="center" vertical="center"/>
    </xf>
    <xf numFmtId="40" fontId="3" fillId="0" borderId="13" xfId="0" applyNumberFormat="1" applyFont="1" applyBorder="1" applyAlignment="1">
      <alignment horizontal="center" vertical="center"/>
    </xf>
    <xf numFmtId="40" fontId="2" fillId="0" borderId="7" xfId="0" applyNumberFormat="1" applyFont="1" applyBorder="1" applyAlignment="1">
      <alignment horizontal="center" vertical="center"/>
    </xf>
    <xf numFmtId="40" fontId="3" fillId="0" borderId="12" xfId="0" applyNumberFormat="1" applyFont="1" applyBorder="1" applyAlignment="1">
      <alignment horizontal="center" vertical="center"/>
    </xf>
    <xf numFmtId="40" fontId="2" fillId="0" borderId="3" xfId="0" applyNumberFormat="1" applyFont="1" applyBorder="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164" fontId="3" fillId="0" borderId="5" xfId="0" applyNumberFormat="1" applyFont="1" applyBorder="1" applyAlignment="1">
      <alignment horizontal="center" vertical="center"/>
    </xf>
    <xf numFmtId="0" fontId="3" fillId="0" borderId="2" xfId="0" applyFont="1" applyBorder="1" applyAlignment="1">
      <alignment horizontal="center" vertical="center" wrapText="1"/>
    </xf>
    <xf numFmtId="165" fontId="3" fillId="0" borderId="12" xfId="0" applyNumberFormat="1" applyFont="1" applyBorder="1" applyAlignment="1">
      <alignment horizontal="center" vertical="center" wrapText="1"/>
    </xf>
    <xf numFmtId="0" fontId="3" fillId="0" borderId="33" xfId="0" applyFont="1" applyBorder="1" applyAlignment="1">
      <alignment horizontal="center" vertical="center" wrapText="1"/>
    </xf>
    <xf numFmtId="166" fontId="2" fillId="0" borderId="3" xfId="2" applyNumberFormat="1" applyFont="1" applyBorder="1" applyAlignment="1">
      <alignment horizontal="center" vertical="center" wrapText="1"/>
    </xf>
    <xf numFmtId="10" fontId="3" fillId="0" borderId="2" xfId="1"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0" fontId="3" fillId="0" borderId="34" xfId="0" applyFont="1" applyBorder="1" applyAlignment="1">
      <alignment horizontal="center" vertical="center" wrapText="1"/>
    </xf>
    <xf numFmtId="166" fontId="2" fillId="0" borderId="5" xfId="2" applyNumberFormat="1" applyFont="1" applyBorder="1" applyAlignment="1">
      <alignment horizontal="center" vertical="center" wrapText="1"/>
    </xf>
    <xf numFmtId="10" fontId="3" fillId="0" borderId="4" xfId="1"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35" xfId="0" applyFont="1" applyBorder="1" applyAlignment="1">
      <alignment horizontal="center" vertical="center" wrapText="1"/>
    </xf>
    <xf numFmtId="166" fontId="2" fillId="0" borderId="7" xfId="2" applyNumberFormat="1" applyFont="1" applyBorder="1" applyAlignment="1">
      <alignment horizontal="center" vertical="center" wrapText="1"/>
    </xf>
    <xf numFmtId="10" fontId="3" fillId="0" borderId="6" xfId="1"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0" fontId="3" fillId="0" borderId="0" xfId="0" applyFont="1" applyAlignment="1">
      <alignment horizontal="center" vertical="center" wrapText="1"/>
    </xf>
    <xf numFmtId="0" fontId="2" fillId="2" borderId="3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5" fontId="2" fillId="2" borderId="15"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xf>
    <xf numFmtId="165" fontId="3" fillId="0" borderId="13" xfId="0" applyNumberFormat="1" applyFont="1" applyBorder="1" applyAlignment="1">
      <alignment horizontal="center" vertical="center"/>
    </xf>
    <xf numFmtId="165" fontId="3" fillId="0" borderId="12" xfId="0" applyNumberFormat="1" applyFont="1" applyBorder="1" applyAlignment="1">
      <alignment horizontal="center" vertical="center"/>
    </xf>
    <xf numFmtId="164" fontId="2" fillId="2" borderId="15" xfId="0" applyNumberFormat="1" applyFont="1" applyFill="1" applyBorder="1" applyAlignment="1">
      <alignment horizontal="center" vertical="center"/>
    </xf>
    <xf numFmtId="10" fontId="3" fillId="0" borderId="9" xfId="1" applyNumberFormat="1" applyFont="1" applyFill="1" applyBorder="1" applyAlignment="1">
      <alignment horizontal="center" vertical="center"/>
    </xf>
    <xf numFmtId="10" fontId="3" fillId="0" borderId="5" xfId="1" applyNumberFormat="1" applyFont="1" applyFill="1" applyBorder="1" applyAlignment="1">
      <alignment horizontal="center" vertical="center"/>
    </xf>
    <xf numFmtId="10" fontId="3" fillId="0" borderId="25" xfId="1" applyNumberFormat="1" applyFont="1" applyFill="1" applyBorder="1" applyAlignment="1">
      <alignment horizontal="center" vertical="center"/>
    </xf>
    <xf numFmtId="164" fontId="3" fillId="0" borderId="3" xfId="0" applyNumberFormat="1" applyFont="1" applyBorder="1" applyAlignment="1">
      <alignment horizontal="center" vertical="center"/>
    </xf>
    <xf numFmtId="165" fontId="3" fillId="0" borderId="13" xfId="0" applyNumberFormat="1" applyFont="1" applyBorder="1" applyAlignment="1">
      <alignment horizontal="center" vertical="center" wrapText="1"/>
    </xf>
    <xf numFmtId="9" fontId="3" fillId="0" borderId="12" xfId="1" applyFont="1" applyBorder="1" applyAlignment="1">
      <alignment horizontal="center" vertical="center"/>
    </xf>
    <xf numFmtId="9" fontId="3" fillId="0" borderId="1" xfId="1" applyFont="1" applyBorder="1" applyAlignment="1">
      <alignment horizontal="center" vertical="center"/>
    </xf>
    <xf numFmtId="9" fontId="3" fillId="0" borderId="13" xfId="1" applyFont="1" applyBorder="1" applyAlignment="1">
      <alignment horizontal="center" vertical="center"/>
    </xf>
    <xf numFmtId="10" fontId="3" fillId="0" borderId="12" xfId="1" applyNumberFormat="1" applyFont="1" applyBorder="1" applyAlignment="1">
      <alignment horizontal="center" vertical="center"/>
    </xf>
    <xf numFmtId="10" fontId="3" fillId="0" borderId="13" xfId="1" applyNumberFormat="1" applyFont="1" applyBorder="1" applyAlignment="1">
      <alignment horizontal="center" vertical="center"/>
    </xf>
    <xf numFmtId="10" fontId="3" fillId="0" borderId="1" xfId="0" applyNumberFormat="1" applyFont="1" applyBorder="1" applyAlignment="1">
      <alignment horizontal="center" vertical="center"/>
    </xf>
    <xf numFmtId="10" fontId="3" fillId="0" borderId="13" xfId="0" applyNumberFormat="1" applyFont="1" applyBorder="1" applyAlignment="1">
      <alignment horizontal="center" vertical="center"/>
    </xf>
    <xf numFmtId="10" fontId="3" fillId="0" borderId="12" xfId="0" applyNumberFormat="1" applyFont="1" applyBorder="1" applyAlignment="1">
      <alignment horizontal="center" vertical="center"/>
    </xf>
    <xf numFmtId="10" fontId="3" fillId="0" borderId="1" xfId="1" applyNumberFormat="1" applyFont="1" applyBorder="1" applyAlignment="1">
      <alignment horizontal="center" vertical="center"/>
    </xf>
    <xf numFmtId="39" fontId="3" fillId="0" borderId="12" xfId="5" applyNumberFormat="1" applyFont="1" applyFill="1" applyBorder="1" applyAlignment="1" applyProtection="1">
      <alignment horizontal="center" vertical="center"/>
    </xf>
    <xf numFmtId="39" fontId="3" fillId="0" borderId="1" xfId="5" applyNumberFormat="1" applyFont="1" applyFill="1" applyBorder="1" applyAlignment="1" applyProtection="1">
      <alignment horizontal="center" vertical="center"/>
    </xf>
    <xf numFmtId="39" fontId="3" fillId="0" borderId="13" xfId="5" applyNumberFormat="1" applyFont="1" applyFill="1" applyBorder="1" applyAlignment="1" applyProtection="1">
      <alignment horizontal="center" vertical="center"/>
    </xf>
    <xf numFmtId="0" fontId="4" fillId="4" borderId="18" xfId="0" applyFont="1" applyFill="1" applyBorder="1" applyAlignment="1">
      <alignment horizontal="center" vertical="center"/>
    </xf>
    <xf numFmtId="0" fontId="4" fillId="4" borderId="20" xfId="0" applyFont="1" applyFill="1" applyBorder="1" applyAlignment="1">
      <alignment horizontal="center" vertical="center"/>
    </xf>
    <xf numFmtId="4" fontId="3" fillId="0" borderId="12" xfId="0" applyNumberFormat="1" applyFont="1" applyBorder="1" applyAlignment="1">
      <alignment horizontal="center" vertical="center"/>
    </xf>
    <xf numFmtId="4" fontId="3" fillId="0" borderId="1" xfId="0" applyNumberFormat="1" applyFont="1" applyBorder="1" applyAlignment="1">
      <alignment horizontal="center" vertical="center"/>
    </xf>
    <xf numFmtId="4" fontId="3" fillId="0" borderId="13" xfId="0" applyNumberFormat="1" applyFont="1" applyBorder="1" applyAlignment="1">
      <alignment horizontal="center" vertical="center"/>
    </xf>
    <xf numFmtId="0" fontId="6" fillId="0" borderId="6" xfId="0" applyFont="1" applyBorder="1" applyAlignment="1">
      <alignment horizontal="center" vertical="center" wrapText="1"/>
    </xf>
    <xf numFmtId="164" fontId="6" fillId="0" borderId="13" xfId="0" applyNumberFormat="1" applyFont="1" applyBorder="1" applyAlignment="1">
      <alignment horizontal="center" vertical="center"/>
    </xf>
    <xf numFmtId="164" fontId="6" fillId="0" borderId="7" xfId="0" applyNumberFormat="1" applyFont="1" applyBorder="1" applyAlignment="1">
      <alignment horizontal="center" vertical="center"/>
    </xf>
    <xf numFmtId="0" fontId="2" fillId="0" borderId="0" xfId="0" applyFont="1" applyAlignment="1">
      <alignment horizontal="center" vertical="center"/>
    </xf>
    <xf numFmtId="0" fontId="2" fillId="2" borderId="2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4" fillId="0" borderId="0" xfId="0" applyFont="1" applyAlignment="1">
      <alignment horizontal="center" vertical="center" wrapText="1"/>
    </xf>
    <xf numFmtId="10" fontId="3" fillId="0" borderId="13" xfId="1" applyNumberFormat="1" applyFont="1" applyFill="1" applyBorder="1" applyAlignment="1">
      <alignment horizontal="center" vertical="center"/>
    </xf>
    <xf numFmtId="164" fontId="3" fillId="0" borderId="7" xfId="0" applyNumberFormat="1" applyFont="1" applyBorder="1" applyAlignment="1">
      <alignment horizontal="center" vertical="center"/>
    </xf>
    <xf numFmtId="0" fontId="24" fillId="0" borderId="0" xfId="0" applyFont="1" applyAlignment="1">
      <alignment horizontal="center" vertical="center"/>
    </xf>
    <xf numFmtId="0" fontId="3" fillId="38" borderId="4" xfId="0" applyFont="1" applyFill="1" applyBorder="1" applyAlignment="1">
      <alignment horizontal="center" vertical="center" wrapText="1"/>
    </xf>
    <xf numFmtId="10" fontId="3" fillId="38" borderId="5" xfId="1" applyNumberFormat="1" applyFont="1" applyFill="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10" fontId="28" fillId="0" borderId="5" xfId="1" applyNumberFormat="1" applyFont="1" applyBorder="1" applyAlignment="1">
      <alignment horizontal="center" vertical="center"/>
    </xf>
    <xf numFmtId="10" fontId="28" fillId="0" borderId="7" xfId="1" applyNumberFormat="1" applyFont="1" applyBorder="1" applyAlignment="1">
      <alignment horizontal="center" vertical="center"/>
    </xf>
    <xf numFmtId="10" fontId="3" fillId="0" borderId="12" xfId="1" applyNumberFormat="1" applyFont="1" applyFill="1" applyBorder="1" applyAlignment="1" applyProtection="1">
      <alignment horizontal="center" vertical="center"/>
    </xf>
    <xf numFmtId="10" fontId="3" fillId="0" borderId="1" xfId="1" applyNumberFormat="1" applyFont="1" applyFill="1" applyBorder="1" applyAlignment="1" applyProtection="1">
      <alignment horizontal="center" vertical="center"/>
    </xf>
    <xf numFmtId="10" fontId="3" fillId="0" borderId="13" xfId="1" applyNumberFormat="1" applyFont="1" applyFill="1" applyBorder="1" applyAlignment="1" applyProtection="1">
      <alignment horizontal="center" vertical="center"/>
    </xf>
    <xf numFmtId="0" fontId="4" fillId="0" borderId="0" xfId="0" applyFont="1" applyAlignment="1">
      <alignment vertical="center"/>
    </xf>
    <xf numFmtId="0" fontId="4" fillId="3" borderId="30" xfId="0" applyFont="1" applyFill="1" applyBorder="1" applyAlignment="1">
      <alignment horizontal="center" vertical="center"/>
    </xf>
    <xf numFmtId="167" fontId="4" fillId="3" borderId="30" xfId="3" applyFont="1" applyFill="1" applyBorder="1" applyAlignment="1" applyProtection="1">
      <alignment horizontal="center" vertical="center"/>
    </xf>
    <xf numFmtId="3" fontId="3" fillId="0" borderId="1" xfId="3" applyNumberFormat="1" applyFont="1" applyFill="1" applyBorder="1" applyAlignment="1" applyProtection="1">
      <alignment horizontal="center" vertical="center"/>
    </xf>
    <xf numFmtId="167" fontId="3" fillId="0" borderId="1" xfId="3" applyFont="1" applyFill="1" applyBorder="1" applyAlignment="1" applyProtection="1">
      <alignment horizontal="center" vertical="center"/>
    </xf>
    <xf numFmtId="4" fontId="4" fillId="3" borderId="32" xfId="0" applyNumberFormat="1" applyFont="1" applyFill="1" applyBorder="1" applyAlignment="1">
      <alignment horizontal="center" vertical="center"/>
    </xf>
    <xf numFmtId="167" fontId="3" fillId="0" borderId="0" xfId="3" applyFont="1" applyFill="1" applyBorder="1" applyAlignment="1" applyProtection="1">
      <alignment horizontal="center" vertical="center"/>
    </xf>
    <xf numFmtId="167" fontId="3" fillId="0" borderId="0" xfId="0" applyNumberFormat="1" applyFont="1" applyAlignment="1">
      <alignment horizontal="center" vertical="center"/>
    </xf>
    <xf numFmtId="0" fontId="4" fillId="0" borderId="0" xfId="0" applyFont="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4" fontId="3" fillId="0" borderId="12" xfId="3" applyNumberFormat="1" applyFont="1" applyFill="1" applyBorder="1" applyAlignment="1" applyProtection="1">
      <alignment horizontal="center" vertical="center"/>
    </xf>
    <xf numFmtId="4" fontId="4" fillId="0" borderId="3" xfId="3" applyNumberFormat="1" applyFont="1" applyFill="1" applyBorder="1" applyAlignment="1" applyProtection="1">
      <alignment horizontal="center" vertical="center"/>
    </xf>
    <xf numFmtId="4" fontId="3" fillId="0" borderId="1" xfId="3" applyNumberFormat="1" applyFont="1" applyFill="1" applyBorder="1" applyAlignment="1" applyProtection="1">
      <alignment horizontal="center" vertical="center"/>
    </xf>
    <xf numFmtId="4" fontId="4" fillId="0" borderId="5" xfId="3" applyNumberFormat="1" applyFont="1" applyFill="1" applyBorder="1" applyAlignment="1" applyProtection="1">
      <alignment horizontal="center" vertical="center"/>
    </xf>
    <xf numFmtId="4" fontId="3" fillId="0" borderId="13" xfId="3" applyNumberFormat="1" applyFont="1" applyFill="1" applyBorder="1" applyAlignment="1" applyProtection="1">
      <alignment horizontal="center" vertical="center"/>
    </xf>
    <xf numFmtId="4" fontId="4" fillId="0" borderId="7" xfId="3" applyNumberFormat="1" applyFont="1" applyFill="1" applyBorder="1" applyAlignment="1" applyProtection="1">
      <alignment horizontal="center" vertical="center"/>
    </xf>
    <xf numFmtId="0" fontId="30" fillId="0" borderId="8" xfId="0" applyFont="1" applyBorder="1" applyAlignment="1">
      <alignment horizontal="center" vertical="center"/>
    </xf>
    <xf numFmtId="1" fontId="30" fillId="0" borderId="14" xfId="3" applyNumberFormat="1" applyFont="1" applyBorder="1" applyAlignment="1">
      <alignment horizontal="center" vertical="center"/>
    </xf>
    <xf numFmtId="2" fontId="30" fillId="0" borderId="14" xfId="3" applyNumberFormat="1" applyFont="1" applyBorder="1" applyAlignment="1">
      <alignment horizontal="center" vertical="center"/>
    </xf>
    <xf numFmtId="4" fontId="30" fillId="0" borderId="14" xfId="3" applyNumberFormat="1" applyFont="1" applyBorder="1" applyAlignment="1">
      <alignment horizontal="center" vertical="center"/>
    </xf>
    <xf numFmtId="4" fontId="3" fillId="0" borderId="9" xfId="0" applyNumberFormat="1" applyFont="1" applyBorder="1" applyAlignment="1">
      <alignment horizontal="center" vertical="center"/>
    </xf>
    <xf numFmtId="0" fontId="30" fillId="0" borderId="4" xfId="0" applyFont="1" applyBorder="1" applyAlignment="1">
      <alignment horizontal="center" vertical="center"/>
    </xf>
    <xf numFmtId="1" fontId="30" fillId="0" borderId="1" xfId="3" applyNumberFormat="1" applyFont="1" applyBorder="1" applyAlignment="1">
      <alignment horizontal="center" vertical="center"/>
    </xf>
    <xf numFmtId="2" fontId="30" fillId="0" borderId="1" xfId="3" applyNumberFormat="1" applyFont="1" applyBorder="1" applyAlignment="1">
      <alignment horizontal="center" vertical="center"/>
    </xf>
    <xf numFmtId="4" fontId="30" fillId="0" borderId="1" xfId="3" applyNumberFormat="1" applyFont="1" applyBorder="1" applyAlignment="1">
      <alignment horizontal="center" vertical="center"/>
    </xf>
    <xf numFmtId="4" fontId="3" fillId="0" borderId="5" xfId="0" applyNumberFormat="1" applyFont="1" applyBorder="1" applyAlignment="1">
      <alignment horizontal="center" vertical="center"/>
    </xf>
    <xf numFmtId="4" fontId="4" fillId="3" borderId="51" xfId="0" applyNumberFormat="1" applyFont="1" applyFill="1" applyBorder="1" applyAlignment="1">
      <alignment horizontal="center" vertical="center"/>
    </xf>
    <xf numFmtId="4" fontId="2" fillId="2" borderId="30" xfId="0"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167" fontId="4" fillId="3" borderId="11" xfId="0" applyNumberFormat="1" applyFont="1" applyFill="1" applyBorder="1" applyAlignment="1">
      <alignment horizontal="center" vertical="center" wrapText="1"/>
    </xf>
    <xf numFmtId="4" fontId="4" fillId="0" borderId="3" xfId="0" applyNumberFormat="1" applyFont="1" applyBorder="1" applyAlignment="1">
      <alignment horizontal="center" vertical="center"/>
    </xf>
    <xf numFmtId="4" fontId="4" fillId="0" borderId="5" xfId="0" applyNumberFormat="1" applyFont="1" applyBorder="1" applyAlignment="1">
      <alignment horizontal="center" vertical="center"/>
    </xf>
    <xf numFmtId="4" fontId="4" fillId="0" borderId="7" xfId="0" applyNumberFormat="1" applyFont="1" applyBorder="1" applyAlignment="1">
      <alignment horizontal="center" vertical="center"/>
    </xf>
    <xf numFmtId="0" fontId="4" fillId="4" borderId="19" xfId="0" applyFont="1" applyFill="1" applyBorder="1" applyAlignment="1">
      <alignment horizontal="center" vertical="center" wrapText="1"/>
    </xf>
    <xf numFmtId="4" fontId="28" fillId="0" borderId="3" xfId="0" applyNumberFormat="1" applyFont="1" applyBorder="1" applyAlignment="1">
      <alignment horizontal="center" vertical="center"/>
    </xf>
    <xf numFmtId="4" fontId="28" fillId="0" borderId="5" xfId="0" applyNumberFormat="1" applyFont="1" applyBorder="1" applyAlignment="1">
      <alignment horizontal="center" vertical="center"/>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1" xfId="0" applyFont="1" applyBorder="1" applyAlignment="1">
      <alignment vertical="center" wrapText="1"/>
    </xf>
    <xf numFmtId="0" fontId="3" fillId="0" borderId="51" xfId="0" applyFont="1" applyBorder="1" applyAlignment="1">
      <alignment horizontal="center" vertical="center" wrapText="1"/>
    </xf>
    <xf numFmtId="10" fontId="3" fillId="0" borderId="51" xfId="0" applyNumberFormat="1" applyFont="1" applyBorder="1" applyAlignment="1">
      <alignment horizontal="center" vertical="center" wrapText="1"/>
    </xf>
    <xf numFmtId="10" fontId="3" fillId="36" borderId="5" xfId="1" applyNumberFormat="1" applyFont="1" applyFill="1" applyBorder="1" applyAlignment="1">
      <alignment horizontal="center" vertical="center"/>
    </xf>
    <xf numFmtId="0" fontId="3" fillId="0" borderId="51" xfId="0" applyFont="1" applyBorder="1" applyAlignment="1">
      <alignment horizontal="justify" vertical="center" wrapText="1"/>
    </xf>
    <xf numFmtId="0" fontId="2" fillId="0" borderId="28" xfId="0" applyFont="1" applyBorder="1" applyAlignment="1">
      <alignment vertical="center" wrapText="1"/>
    </xf>
    <xf numFmtId="0" fontId="3" fillId="0" borderId="0" xfId="0" applyFont="1"/>
    <xf numFmtId="0" fontId="2" fillId="0" borderId="32" xfId="0" applyFont="1" applyBorder="1" applyAlignment="1">
      <alignment horizontal="center" vertical="center" wrapText="1"/>
    </xf>
    <xf numFmtId="4" fontId="30" fillId="37" borderId="14" xfId="3" applyNumberFormat="1" applyFont="1" applyFill="1" applyBorder="1" applyAlignment="1">
      <alignment horizontal="center" vertical="center"/>
    </xf>
    <xf numFmtId="4" fontId="30" fillId="37" borderId="1" xfId="3" applyNumberFormat="1" applyFont="1" applyFill="1" applyBorder="1" applyAlignment="1">
      <alignment horizontal="center" vertical="center"/>
    </xf>
    <xf numFmtId="0" fontId="2" fillId="41" borderId="16" xfId="0" applyFont="1" applyFill="1" applyBorder="1" applyAlignment="1">
      <alignment horizontal="center" vertical="center"/>
    </xf>
    <xf numFmtId="10" fontId="2" fillId="41" borderId="17" xfId="1" applyNumberFormat="1" applyFont="1" applyFill="1" applyBorder="1" applyAlignment="1">
      <alignment horizontal="center" vertical="center"/>
    </xf>
    <xf numFmtId="10" fontId="3" fillId="36" borderId="12" xfId="0" applyNumberFormat="1" applyFont="1" applyFill="1" applyBorder="1" applyAlignment="1">
      <alignment horizontal="center" vertical="center"/>
    </xf>
    <xf numFmtId="10" fontId="3" fillId="36" borderId="1" xfId="0" applyNumberFormat="1" applyFont="1" applyFill="1" applyBorder="1" applyAlignment="1">
      <alignment horizontal="center" vertical="center"/>
    </xf>
    <xf numFmtId="10" fontId="3" fillId="36" borderId="13" xfId="0" applyNumberFormat="1" applyFont="1" applyFill="1" applyBorder="1" applyAlignment="1">
      <alignment horizontal="center" vertical="center"/>
    </xf>
    <xf numFmtId="0" fontId="2" fillId="2" borderId="30" xfId="0" applyFont="1" applyFill="1" applyBorder="1" applyAlignment="1">
      <alignment horizontal="center" vertical="center"/>
    </xf>
    <xf numFmtId="4" fontId="2" fillId="0" borderId="5" xfId="0" applyNumberFormat="1" applyFont="1" applyBorder="1" applyAlignment="1">
      <alignment horizontal="center" vertical="center"/>
    </xf>
    <xf numFmtId="0" fontId="29" fillId="3" borderId="10" xfId="0" applyFont="1" applyFill="1" applyBorder="1" applyAlignment="1">
      <alignment horizontal="center" vertical="center"/>
    </xf>
    <xf numFmtId="0" fontId="29" fillId="3" borderId="15" xfId="0" applyFont="1" applyFill="1" applyBorder="1" applyAlignment="1">
      <alignment horizontal="center" vertical="center"/>
    </xf>
    <xf numFmtId="0" fontId="29" fillId="3" borderId="15" xfId="0" applyFont="1" applyFill="1" applyBorder="1" applyAlignment="1">
      <alignment horizontal="center" vertical="center" wrapText="1"/>
    </xf>
    <xf numFmtId="10" fontId="3" fillId="36" borderId="51" xfId="0" applyNumberFormat="1" applyFont="1" applyFill="1" applyBorder="1" applyAlignment="1">
      <alignment horizontal="center" vertical="center" wrapText="1"/>
    </xf>
    <xf numFmtId="0" fontId="2" fillId="2" borderId="57" xfId="0" applyFont="1" applyFill="1" applyBorder="1" applyAlignment="1">
      <alignment horizontal="center" vertical="center"/>
    </xf>
    <xf numFmtId="10" fontId="3" fillId="0" borderId="1" xfId="1" applyNumberFormat="1" applyFont="1" applyFill="1" applyBorder="1" applyAlignment="1">
      <alignment horizontal="center" vertical="center"/>
    </xf>
    <xf numFmtId="10" fontId="3" fillId="0" borderId="19" xfId="1" applyNumberFormat="1" applyFont="1" applyFill="1" applyBorder="1" applyAlignment="1">
      <alignment horizontal="center" vertical="center"/>
    </xf>
    <xf numFmtId="10" fontId="3" fillId="0" borderId="14" xfId="1" applyNumberFormat="1" applyFont="1" applyFill="1" applyBorder="1" applyAlignment="1">
      <alignment horizontal="center" vertical="center"/>
    </xf>
    <xf numFmtId="0" fontId="2" fillId="2" borderId="58" xfId="0" applyFont="1" applyFill="1" applyBorder="1" applyAlignment="1">
      <alignment horizontal="center" vertical="center"/>
    </xf>
    <xf numFmtId="9" fontId="3" fillId="0" borderId="33" xfId="1" applyFont="1" applyBorder="1" applyAlignment="1">
      <alignment horizontal="center" vertical="center"/>
    </xf>
    <xf numFmtId="9" fontId="3" fillId="0" borderId="34" xfId="1" applyFont="1" applyBorder="1" applyAlignment="1">
      <alignment horizontal="center" vertical="center"/>
    </xf>
    <xf numFmtId="9" fontId="3" fillId="0" borderId="35" xfId="1" applyFont="1" applyBorder="1" applyAlignment="1">
      <alignment horizontal="center" vertical="center"/>
    </xf>
    <xf numFmtId="164" fontId="3" fillId="0" borderId="0" xfId="0" applyNumberFormat="1" applyFont="1" applyAlignment="1">
      <alignment horizontal="center" vertical="center"/>
    </xf>
    <xf numFmtId="164" fontId="2" fillId="0" borderId="0" xfId="0" applyNumberFormat="1" applyFont="1" applyAlignment="1">
      <alignment horizontal="center" vertical="center"/>
    </xf>
    <xf numFmtId="10" fontId="3" fillId="0" borderId="0" xfId="0" applyNumberFormat="1" applyFont="1" applyAlignment="1">
      <alignment horizontal="center" vertical="center"/>
    </xf>
    <xf numFmtId="165" fontId="3" fillId="0" borderId="7" xfId="0" applyNumberFormat="1" applyFont="1" applyBorder="1" applyAlignment="1">
      <alignment horizontal="center" vertical="center" wrapText="1"/>
    </xf>
    <xf numFmtId="3" fontId="3" fillId="0" borderId="12" xfId="3" applyNumberFormat="1" applyFont="1" applyFill="1" applyBorder="1" applyAlignment="1" applyProtection="1">
      <alignment horizontal="center" vertical="center"/>
    </xf>
    <xf numFmtId="167" fontId="3" fillId="0" borderId="12" xfId="3" applyFont="1" applyFill="1" applyBorder="1" applyAlignment="1" applyProtection="1">
      <alignment horizontal="center" vertical="center"/>
    </xf>
    <xf numFmtId="4" fontId="28" fillId="0" borderId="12" xfId="0" applyNumberFormat="1" applyFont="1" applyBorder="1" applyAlignment="1">
      <alignment horizontal="center" vertical="center"/>
    </xf>
    <xf numFmtId="4" fontId="28" fillId="0" borderId="1" xfId="0" applyNumberFormat="1" applyFont="1" applyBorder="1" applyAlignment="1">
      <alignment horizontal="center" vertical="center"/>
    </xf>
    <xf numFmtId="4" fontId="28" fillId="0" borderId="13" xfId="0" applyNumberFormat="1" applyFont="1" applyBorder="1" applyAlignment="1">
      <alignment horizontal="center" vertical="center"/>
    </xf>
    <xf numFmtId="10" fontId="24" fillId="0" borderId="5" xfId="1" applyNumberFormat="1" applyFont="1" applyBorder="1" applyAlignment="1">
      <alignment horizontal="center" vertical="center"/>
    </xf>
    <xf numFmtId="0" fontId="6" fillId="0" borderId="16" xfId="0" applyFont="1" applyBorder="1" applyAlignment="1">
      <alignment horizontal="center" vertical="center" wrapText="1"/>
    </xf>
    <xf numFmtId="168" fontId="6" fillId="0" borderId="59" xfId="0" applyNumberFormat="1" applyFont="1" applyBorder="1" applyAlignment="1">
      <alignment horizontal="center" vertical="center"/>
    </xf>
    <xf numFmtId="168" fontId="6" fillId="0" borderId="17" xfId="0" applyNumberFormat="1" applyFont="1" applyBorder="1" applyAlignment="1">
      <alignment horizontal="center" vertical="center"/>
    </xf>
    <xf numFmtId="1" fontId="3" fillId="0" borderId="0" xfId="0" applyNumberFormat="1" applyFont="1" applyAlignment="1">
      <alignment horizontal="center" vertical="center"/>
    </xf>
    <xf numFmtId="164" fontId="3" fillId="0" borderId="14" xfId="0" applyNumberFormat="1" applyFont="1" applyBorder="1" applyAlignment="1">
      <alignment horizontal="center" vertical="center"/>
    </xf>
    <xf numFmtId="1" fontId="3" fillId="0" borderId="14" xfId="0" applyNumberFormat="1" applyFont="1" applyBorder="1" applyAlignment="1">
      <alignment horizontal="center" vertical="center"/>
    </xf>
    <xf numFmtId="9" fontId="3" fillId="0" borderId="14" xfId="1" applyFont="1" applyBorder="1" applyAlignment="1">
      <alignment horizontal="center" vertical="center"/>
    </xf>
    <xf numFmtId="0" fontId="2" fillId="2" borderId="16"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17" xfId="0" applyFont="1" applyFill="1" applyBorder="1" applyAlignment="1">
      <alignment horizontal="center" vertical="center"/>
    </xf>
    <xf numFmtId="164" fontId="2" fillId="0" borderId="17" xfId="0" applyNumberFormat="1" applyFont="1" applyBorder="1" applyAlignment="1">
      <alignment horizontal="center" vertical="center"/>
    </xf>
    <xf numFmtId="164" fontId="3" fillId="0" borderId="59" xfId="0" applyNumberFormat="1"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42" borderId="0" xfId="0" applyFont="1" applyFill="1" applyAlignment="1">
      <alignment horizontal="center" vertical="center"/>
    </xf>
    <xf numFmtId="0" fontId="24" fillId="0" borderId="0" xfId="0" applyFont="1" applyAlignment="1">
      <alignment horizontal="left" vertical="center" wrapText="1"/>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9" xfId="0" applyFont="1" applyFill="1" applyBorder="1" applyAlignment="1">
      <alignment horizontal="center" vertical="center"/>
    </xf>
    <xf numFmtId="0" fontId="2" fillId="2" borderId="0" xfId="0" applyFont="1" applyFill="1" applyAlignment="1">
      <alignment horizontal="center" vertical="center"/>
    </xf>
    <xf numFmtId="0" fontId="27" fillId="0" borderId="0" xfId="0" applyFont="1" applyAlignment="1">
      <alignment horizontal="center" vertical="center" wrapText="1"/>
    </xf>
    <xf numFmtId="0" fontId="2" fillId="2" borderId="10" xfId="0" applyFont="1" applyFill="1" applyBorder="1" applyAlignment="1">
      <alignment horizontal="center" vertical="center" wrapText="1"/>
    </xf>
    <xf numFmtId="0" fontId="4" fillId="3" borderId="38"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9" xfId="0" applyFont="1" applyFill="1" applyBorder="1" applyAlignment="1">
      <alignment horizontal="center" vertic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4" fillId="39" borderId="0" xfId="0" applyFont="1" applyFill="1" applyAlignment="1">
      <alignment horizontal="left"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1" fillId="42" borderId="0" xfId="0" applyFont="1" applyFill="1" applyAlignment="1">
      <alignment horizontal="center"/>
    </xf>
    <xf numFmtId="0" fontId="24" fillId="0" borderId="0" xfId="0" applyFont="1" applyAlignment="1">
      <alignment horizontal="center" vertical="center"/>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51"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36" xfId="0" applyFont="1" applyFill="1" applyBorder="1" applyAlignment="1">
      <alignment horizontal="center" vertical="center"/>
    </xf>
    <xf numFmtId="0" fontId="29" fillId="3" borderId="39" xfId="0" applyFont="1" applyFill="1" applyBorder="1" applyAlignment="1">
      <alignment horizontal="center" vertical="center"/>
    </xf>
    <xf numFmtId="0" fontId="29" fillId="3" borderId="50"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6" xfId="0" applyFont="1" applyFill="1" applyBorder="1" applyAlignment="1">
      <alignment horizontal="center" vertical="center"/>
    </xf>
    <xf numFmtId="0" fontId="24" fillId="0" borderId="0" xfId="0" applyFont="1" applyAlignment="1">
      <alignment horizontal="center"/>
    </xf>
    <xf numFmtId="0" fontId="2" fillId="40" borderId="0" xfId="0" applyFont="1" applyFill="1" applyAlignment="1">
      <alignment horizontal="center" vertical="center"/>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40" borderId="0" xfId="0" applyFont="1" applyFill="1" applyAlignment="1">
      <alignment horizontal="center" vertical="center" wrapText="1"/>
    </xf>
  </cellXfs>
  <cellStyles count="53">
    <cellStyle name="20% - Ênfase1" xfId="24" builtinId="30" customBuiltin="1"/>
    <cellStyle name="20% - Ênfase2" xfId="28" builtinId="34" customBuiltin="1"/>
    <cellStyle name="20% - Ênfase3" xfId="32" builtinId="38" customBuiltin="1"/>
    <cellStyle name="20% - Ênfase4" xfId="36" builtinId="42" customBuiltin="1"/>
    <cellStyle name="20% - Ênfase5" xfId="40" builtinId="46" customBuiltin="1"/>
    <cellStyle name="20% - Ênfase6" xfId="44" builtinId="50" customBuiltin="1"/>
    <cellStyle name="40% - Ênfase1" xfId="25" builtinId="31" customBuiltin="1"/>
    <cellStyle name="40% - Ênfase2" xfId="29" builtinId="35" customBuiltin="1"/>
    <cellStyle name="40% - Ênfase3" xfId="33" builtinId="39" customBuiltin="1"/>
    <cellStyle name="40% - Ênfase4" xfId="37" builtinId="43" customBuiltin="1"/>
    <cellStyle name="40% - Ênfase5" xfId="41" builtinId="47" customBuiltin="1"/>
    <cellStyle name="40% - Ênfase6" xfId="45" builtinId="51" customBuiltin="1"/>
    <cellStyle name="60% - Ênfase1" xfId="26" builtinId="32" customBuiltin="1"/>
    <cellStyle name="60% - Ênfase2" xfId="30" builtinId="36" customBuiltin="1"/>
    <cellStyle name="60% - Ênfase3" xfId="34" builtinId="40" customBuiltin="1"/>
    <cellStyle name="60% - Ênfase4" xfId="38" builtinId="44" customBuiltin="1"/>
    <cellStyle name="60% - Ênfase5" xfId="42" builtinId="48" customBuiltin="1"/>
    <cellStyle name="60% - Ênfase6" xfId="46" builtinId="52" customBuiltin="1"/>
    <cellStyle name="Bom" xfId="11" builtinId="26" customBuiltin="1"/>
    <cellStyle name="Cálculo" xfId="16" builtinId="22" customBuiltin="1"/>
    <cellStyle name="Célula de Verificação" xfId="18" builtinId="23" customBuiltin="1"/>
    <cellStyle name="Célula Vinculada" xfId="17" builtinId="24" customBuiltin="1"/>
    <cellStyle name="Ênfase1" xfId="23" builtinId="29" customBuiltin="1"/>
    <cellStyle name="Ênfase2" xfId="27" builtinId="33" customBuiltin="1"/>
    <cellStyle name="Ênfase3" xfId="31" builtinId="37" customBuiltin="1"/>
    <cellStyle name="Ênfase4" xfId="35" builtinId="41" customBuiltin="1"/>
    <cellStyle name="Ênfase5" xfId="39" builtinId="45" customBuiltin="1"/>
    <cellStyle name="Ênfase6" xfId="43" builtinId="49" customBuiltin="1"/>
    <cellStyle name="Entrada" xfId="14" builtinId="20" customBuiltin="1"/>
    <cellStyle name="Neutro" xfId="13" builtinId="28" customBuiltin="1"/>
    <cellStyle name="Normal" xfId="0" builtinId="0"/>
    <cellStyle name="Normal 2" xfId="48" xr:uid="{00000000-0005-0000-0000-000020000000}"/>
    <cellStyle name="Nota" xfId="20" builtinId="10" customBuiltin="1"/>
    <cellStyle name="Porcentagem" xfId="1" builtinId="5"/>
    <cellStyle name="Ruim" xfId="12" builtinId="27" customBuiltin="1"/>
    <cellStyle name="Saída" xfId="15" builtinId="21" customBuiltin="1"/>
    <cellStyle name="Texto de Aviso" xfId="19" builtinId="11" customBuiltin="1"/>
    <cellStyle name="Texto Explicativo" xfId="21" builtinId="53" customBuiltin="1"/>
    <cellStyle name="Título" xfId="6" builtinId="15" customBuiltin="1"/>
    <cellStyle name="Título 1" xfId="7" builtinId="16" customBuiltin="1"/>
    <cellStyle name="Título 2" xfId="8" builtinId="17" customBuiltin="1"/>
    <cellStyle name="Título 3" xfId="9" builtinId="18" customBuiltin="1"/>
    <cellStyle name="Título 4" xfId="10" builtinId="19" customBuiltin="1"/>
    <cellStyle name="Total" xfId="22" builtinId="25" customBuiltin="1"/>
    <cellStyle name="Vírgula" xfId="2" builtinId="3"/>
    <cellStyle name="Vírgula 2" xfId="3" xr:uid="{00000000-0005-0000-0000-00002D000000}"/>
    <cellStyle name="Vírgula 3" xfId="5" xr:uid="{00000000-0005-0000-0000-00002E000000}"/>
    <cellStyle name="Vírgula 3 2" xfId="51" xr:uid="{00000000-0005-0000-0000-00002F000000}"/>
    <cellStyle name="Vírgula 4" xfId="4" xr:uid="{00000000-0005-0000-0000-000030000000}"/>
    <cellStyle name="Vírgula 4 2" xfId="50" xr:uid="{00000000-0005-0000-0000-000031000000}"/>
    <cellStyle name="Vírgula 5" xfId="47" xr:uid="{00000000-0005-0000-0000-000032000000}"/>
    <cellStyle name="Vírgula 5 2" xfId="52" xr:uid="{00000000-0005-0000-0000-000033000000}"/>
    <cellStyle name="Vírgula 6" xfId="49"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9"/>
  <sheetViews>
    <sheetView showGridLines="0" tabSelected="1" view="pageBreakPreview" topLeftCell="A6" zoomScale="120" zoomScaleNormal="115" zoomScaleSheetLayoutView="120" workbookViewId="0">
      <selection activeCell="E13" sqref="E13"/>
    </sheetView>
  </sheetViews>
  <sheetFormatPr defaultColWidth="9.109375" defaultRowHeight="24" customHeight="1" x14ac:dyDescent="0.3"/>
  <cols>
    <col min="1" max="1" width="32.109375" style="30" customWidth="1"/>
    <col min="2" max="2" width="19.33203125" style="30" bestFit="1" customWidth="1"/>
    <col min="3" max="4" width="22.33203125" style="30" bestFit="1" customWidth="1"/>
    <col min="5" max="5" width="18.5546875" style="30" bestFit="1" customWidth="1"/>
    <col min="6" max="6" width="17.6640625" style="30" customWidth="1"/>
    <col min="7" max="7" width="23.33203125" style="30" bestFit="1" customWidth="1"/>
    <col min="8" max="8" width="14.88671875" style="30" customWidth="1"/>
    <col min="9" max="9" width="17.44140625" style="30" customWidth="1"/>
    <col min="10" max="16384" width="9.109375" style="30"/>
  </cols>
  <sheetData>
    <row r="1" spans="1:8" ht="24" customHeight="1" x14ac:dyDescent="0.4">
      <c r="A1" s="233" t="s">
        <v>232</v>
      </c>
      <c r="B1" s="233"/>
      <c r="C1" s="233"/>
      <c r="D1" s="233"/>
      <c r="E1" s="233"/>
      <c r="F1" s="233"/>
      <c r="G1" s="233"/>
      <c r="H1" s="233"/>
    </row>
    <row r="2" spans="1:8" ht="24" customHeight="1" x14ac:dyDescent="0.4">
      <c r="A2" s="233" t="s">
        <v>249</v>
      </c>
      <c r="B2" s="233"/>
      <c r="C2" s="233"/>
      <c r="D2" s="233"/>
      <c r="E2" s="233"/>
      <c r="F2" s="233"/>
      <c r="G2" s="233"/>
      <c r="H2" s="233"/>
    </row>
    <row r="3" spans="1:8" ht="24" customHeight="1" x14ac:dyDescent="0.3">
      <c r="A3" s="98"/>
      <c r="B3" s="98"/>
      <c r="C3" s="98"/>
      <c r="D3" s="98"/>
      <c r="E3" s="98"/>
      <c r="F3" s="98"/>
      <c r="G3" s="95"/>
      <c r="H3" s="95"/>
    </row>
    <row r="4" spans="1:8" ht="24" customHeight="1" x14ac:dyDescent="0.3">
      <c r="A4" s="209" t="s">
        <v>5</v>
      </c>
      <c r="B4" s="209"/>
      <c r="C4" s="209"/>
      <c r="D4" s="209"/>
      <c r="E4" s="209"/>
      <c r="F4" s="209"/>
      <c r="G4" s="209"/>
      <c r="H4" s="209"/>
    </row>
    <row r="5" spans="1:8" ht="40.5" customHeight="1" x14ac:dyDescent="0.3">
      <c r="A5" s="210" t="s">
        <v>234</v>
      </c>
      <c r="B5" s="210"/>
      <c r="C5" s="210"/>
      <c r="D5" s="210"/>
      <c r="E5" s="210"/>
      <c r="F5" s="210"/>
      <c r="G5" s="210"/>
      <c r="H5" s="210"/>
    </row>
    <row r="6" spans="1:8" ht="24" customHeight="1" x14ac:dyDescent="0.3">
      <c r="A6" s="98"/>
      <c r="B6" s="98"/>
      <c r="C6" s="98"/>
      <c r="D6" s="98"/>
      <c r="E6" s="98"/>
      <c r="F6" s="98"/>
      <c r="G6" s="95"/>
      <c r="H6" s="95"/>
    </row>
    <row r="7" spans="1:8" ht="24" customHeight="1" x14ac:dyDescent="0.3">
      <c r="A7" s="217" t="s">
        <v>0</v>
      </c>
      <c r="B7" s="218"/>
      <c r="C7" s="218"/>
      <c r="D7" s="218"/>
      <c r="E7" s="218"/>
      <c r="F7" s="218"/>
      <c r="G7" s="218"/>
      <c r="H7" s="218"/>
    </row>
    <row r="8" spans="1:8" ht="33.75" customHeight="1" thickBot="1" x14ac:dyDescent="0.35">
      <c r="A8" s="210" t="s">
        <v>243</v>
      </c>
      <c r="B8" s="210"/>
      <c r="C8" s="210"/>
      <c r="D8" s="210"/>
      <c r="E8" s="210"/>
      <c r="F8" s="210"/>
      <c r="G8" s="210"/>
      <c r="H8" s="210"/>
    </row>
    <row r="9" spans="1:8" ht="24" customHeight="1" thickBot="1" x14ac:dyDescent="0.35">
      <c r="A9" s="211" t="s">
        <v>0</v>
      </c>
      <c r="B9" s="213"/>
    </row>
    <row r="10" spans="1:8" ht="24" customHeight="1" x14ac:dyDescent="0.3">
      <c r="A10" s="1" t="s">
        <v>253</v>
      </c>
      <c r="B10" s="11">
        <v>1699.77</v>
      </c>
    </row>
    <row r="11" spans="1:8" ht="24" customHeight="1" x14ac:dyDescent="0.3">
      <c r="A11" s="1" t="s">
        <v>259</v>
      </c>
      <c r="B11" s="11">
        <v>2266.7600000000002</v>
      </c>
    </row>
    <row r="12" spans="1:8" ht="24" customHeight="1" x14ac:dyDescent="0.3">
      <c r="A12" s="1" t="s">
        <v>271</v>
      </c>
      <c r="B12" s="11">
        <v>2013.31</v>
      </c>
    </row>
    <row r="13" spans="1:8" ht="24" customHeight="1" x14ac:dyDescent="0.3">
      <c r="A13" s="1" t="s">
        <v>260</v>
      </c>
      <c r="B13" s="11">
        <v>1612.11</v>
      </c>
    </row>
    <row r="14" spans="1:8" ht="24" customHeight="1" x14ac:dyDescent="0.3">
      <c r="A14" s="1" t="s">
        <v>261</v>
      </c>
      <c r="B14" s="11">
        <v>1711.9</v>
      </c>
    </row>
    <row r="15" spans="1:8" ht="24" customHeight="1" thickBot="1" x14ac:dyDescent="0.35">
      <c r="A15" s="2" t="s">
        <v>255</v>
      </c>
      <c r="B15" s="11">
        <v>1612.11</v>
      </c>
    </row>
    <row r="17" spans="1:8" ht="24" customHeight="1" x14ac:dyDescent="0.3">
      <c r="A17" s="217" t="s">
        <v>126</v>
      </c>
      <c r="B17" s="218"/>
      <c r="C17" s="218"/>
      <c r="D17" s="218"/>
      <c r="E17" s="218"/>
      <c r="F17" s="218"/>
      <c r="G17" s="218"/>
      <c r="H17" s="218"/>
    </row>
    <row r="18" spans="1:8" ht="16.2" thickBot="1" x14ac:dyDescent="0.35">
      <c r="A18" s="210" t="s">
        <v>257</v>
      </c>
      <c r="B18" s="210"/>
      <c r="C18" s="210"/>
      <c r="D18" s="210"/>
      <c r="E18" s="210"/>
      <c r="F18" s="210"/>
      <c r="G18" s="210"/>
      <c r="H18" s="210"/>
    </row>
    <row r="19" spans="1:8" ht="24" customHeight="1" thickBot="1" x14ac:dyDescent="0.35">
      <c r="A19" s="206" t="s">
        <v>126</v>
      </c>
      <c r="B19" s="207"/>
      <c r="C19" s="207"/>
      <c r="D19" s="208"/>
    </row>
    <row r="20" spans="1:8" ht="24" customHeight="1" thickBot="1" x14ac:dyDescent="0.35">
      <c r="A20" s="168" t="s">
        <v>3</v>
      </c>
      <c r="B20" s="174" t="s">
        <v>1</v>
      </c>
      <c r="C20" s="41" t="s">
        <v>2</v>
      </c>
      <c r="D20" s="42" t="s">
        <v>127</v>
      </c>
    </row>
    <row r="21" spans="1:8" ht="24" customHeight="1" x14ac:dyDescent="0.3">
      <c r="A21" s="1" t="s">
        <v>253</v>
      </c>
      <c r="B21" s="5">
        <f>B10</f>
        <v>1699.77</v>
      </c>
      <c r="C21" s="176">
        <v>0</v>
      </c>
      <c r="D21" s="73">
        <f t="shared" ref="D21:D26" si="0">B21*C21</f>
        <v>0</v>
      </c>
      <c r="E21" s="95"/>
      <c r="G21" s="95"/>
      <c r="H21" s="95"/>
    </row>
    <row r="22" spans="1:8" ht="24" customHeight="1" x14ac:dyDescent="0.3">
      <c r="A22" s="1" t="s">
        <v>259</v>
      </c>
      <c r="B22" s="6">
        <f t="shared" ref="B22:B26" si="1">B11</f>
        <v>2266.7600000000002</v>
      </c>
      <c r="C22" s="175">
        <v>0</v>
      </c>
      <c r="D22" s="43">
        <f t="shared" si="0"/>
        <v>0</v>
      </c>
      <c r="E22" s="95"/>
      <c r="G22" s="95"/>
      <c r="H22" s="95"/>
    </row>
    <row r="23" spans="1:8" ht="24" customHeight="1" x14ac:dyDescent="0.3">
      <c r="A23" s="1" t="s">
        <v>271</v>
      </c>
      <c r="B23" s="6">
        <f t="shared" si="1"/>
        <v>2013.31</v>
      </c>
      <c r="C23" s="175">
        <v>0</v>
      </c>
      <c r="D23" s="43">
        <f t="shared" si="0"/>
        <v>0</v>
      </c>
      <c r="E23" s="95"/>
      <c r="G23" s="95"/>
      <c r="H23" s="95"/>
    </row>
    <row r="24" spans="1:8" ht="24" customHeight="1" x14ac:dyDescent="0.3">
      <c r="A24" s="1" t="s">
        <v>260</v>
      </c>
      <c r="B24" s="6">
        <f t="shared" si="1"/>
        <v>1612.11</v>
      </c>
      <c r="C24" s="175">
        <v>0</v>
      </c>
      <c r="D24" s="43">
        <f t="shared" si="0"/>
        <v>0</v>
      </c>
      <c r="E24" s="95"/>
      <c r="G24" s="95"/>
      <c r="H24" s="95"/>
    </row>
    <row r="25" spans="1:8" ht="24" customHeight="1" x14ac:dyDescent="0.3">
      <c r="A25" s="1" t="s">
        <v>261</v>
      </c>
      <c r="B25" s="6">
        <f t="shared" si="1"/>
        <v>1711.9</v>
      </c>
      <c r="C25" s="177">
        <v>0</v>
      </c>
      <c r="D25" s="43">
        <f t="shared" si="0"/>
        <v>0</v>
      </c>
      <c r="E25" s="95"/>
      <c r="G25" s="95"/>
      <c r="H25" s="95"/>
    </row>
    <row r="26" spans="1:8" ht="24" customHeight="1" thickBot="1" x14ac:dyDescent="0.35">
      <c r="A26" s="2" t="s">
        <v>255</v>
      </c>
      <c r="B26" s="7">
        <f t="shared" si="1"/>
        <v>1612.11</v>
      </c>
      <c r="C26" s="99">
        <v>0</v>
      </c>
      <c r="D26" s="100">
        <f t="shared" si="0"/>
        <v>0</v>
      </c>
      <c r="E26" s="95"/>
      <c r="G26" s="95"/>
      <c r="H26" s="95"/>
    </row>
    <row r="28" spans="1:8" ht="24" customHeight="1" x14ac:dyDescent="0.3">
      <c r="A28" s="217" t="s">
        <v>128</v>
      </c>
      <c r="B28" s="218"/>
      <c r="C28" s="218"/>
      <c r="D28" s="218"/>
      <c r="E28" s="218"/>
      <c r="F28" s="218"/>
      <c r="G28" s="218"/>
      <c r="H28" s="218"/>
    </row>
    <row r="29" spans="1:8" ht="15.6" x14ac:dyDescent="0.3">
      <c r="A29" s="210" t="s">
        <v>258</v>
      </c>
      <c r="B29" s="210"/>
      <c r="C29" s="210"/>
      <c r="D29" s="210"/>
      <c r="E29" s="210"/>
      <c r="F29" s="210"/>
      <c r="G29" s="210"/>
      <c r="H29" s="210"/>
    </row>
    <row r="30" spans="1:8" ht="24" customHeight="1" thickBot="1" x14ac:dyDescent="0.35">
      <c r="A30" s="95"/>
      <c r="B30" s="95"/>
      <c r="C30" s="95"/>
      <c r="D30" s="95"/>
      <c r="F30" s="95"/>
    </row>
    <row r="31" spans="1:8" ht="24" customHeight="1" thickBot="1" x14ac:dyDescent="0.35">
      <c r="A31" s="211" t="s">
        <v>250</v>
      </c>
      <c r="B31" s="212"/>
      <c r="C31" s="212"/>
      <c r="D31" s="213"/>
    </row>
    <row r="32" spans="1:8" ht="24" customHeight="1" thickBot="1" x14ac:dyDescent="0.35">
      <c r="A32" s="37" t="s">
        <v>3</v>
      </c>
      <c r="B32" s="38" t="s">
        <v>1</v>
      </c>
      <c r="C32" s="38" t="s">
        <v>2</v>
      </c>
      <c r="D32" s="39" t="s">
        <v>4</v>
      </c>
    </row>
    <row r="33" spans="1:8" ht="24" customHeight="1" x14ac:dyDescent="0.3">
      <c r="A33" s="1" t="s">
        <v>253</v>
      </c>
      <c r="B33" s="5">
        <f>B21</f>
        <v>1699.77</v>
      </c>
      <c r="C33" s="75">
        <v>0</v>
      </c>
      <c r="D33" s="8">
        <f t="shared" ref="D33:D38" si="2">B33*C33</f>
        <v>0</v>
      </c>
    </row>
    <row r="34" spans="1:8" ht="24" customHeight="1" x14ac:dyDescent="0.3">
      <c r="A34" s="1" t="s">
        <v>259</v>
      </c>
      <c r="B34" s="6">
        <f>B22</f>
        <v>2266.7600000000002</v>
      </c>
      <c r="C34" s="76">
        <f>C33</f>
        <v>0</v>
      </c>
      <c r="D34" s="9">
        <f t="shared" si="2"/>
        <v>0</v>
      </c>
    </row>
    <row r="35" spans="1:8" ht="24" customHeight="1" x14ac:dyDescent="0.3">
      <c r="A35" s="1" t="s">
        <v>271</v>
      </c>
      <c r="B35" s="6">
        <f t="shared" ref="B35:B38" si="3">B23</f>
        <v>2013.31</v>
      </c>
      <c r="C35" s="76">
        <v>0</v>
      </c>
      <c r="D35" s="9">
        <f t="shared" si="2"/>
        <v>0</v>
      </c>
    </row>
    <row r="36" spans="1:8" ht="24" customHeight="1" x14ac:dyDescent="0.3">
      <c r="A36" s="1" t="s">
        <v>260</v>
      </c>
      <c r="B36" s="6">
        <f t="shared" si="3"/>
        <v>1612.11</v>
      </c>
      <c r="C36" s="76">
        <v>0</v>
      </c>
      <c r="D36" s="9">
        <f t="shared" si="2"/>
        <v>0</v>
      </c>
    </row>
    <row r="37" spans="1:8" ht="24" customHeight="1" x14ac:dyDescent="0.3">
      <c r="A37" s="1" t="s">
        <v>261</v>
      </c>
      <c r="B37" s="6">
        <f t="shared" si="3"/>
        <v>1711.9</v>
      </c>
      <c r="C37" s="76">
        <f>C34</f>
        <v>0</v>
      </c>
      <c r="D37" s="9">
        <f t="shared" si="2"/>
        <v>0</v>
      </c>
    </row>
    <row r="38" spans="1:8" ht="24" customHeight="1" thickBot="1" x14ac:dyDescent="0.35">
      <c r="A38" s="2" t="s">
        <v>255</v>
      </c>
      <c r="B38" s="7">
        <f t="shared" si="3"/>
        <v>1612.11</v>
      </c>
      <c r="C38" s="77">
        <f>C37</f>
        <v>0</v>
      </c>
      <c r="D38" s="10">
        <f t="shared" si="2"/>
        <v>0</v>
      </c>
      <c r="G38" s="95"/>
      <c r="H38" s="95"/>
    </row>
    <row r="40" spans="1:8" ht="24" customHeight="1" x14ac:dyDescent="0.3">
      <c r="A40" s="217" t="s">
        <v>6</v>
      </c>
      <c r="B40" s="218"/>
      <c r="C40" s="218"/>
      <c r="D40" s="218"/>
      <c r="E40" s="218"/>
      <c r="F40" s="218"/>
      <c r="G40" s="218"/>
      <c r="H40" s="218"/>
    </row>
    <row r="41" spans="1:8" ht="69.75" customHeight="1" thickBot="1" x14ac:dyDescent="0.35">
      <c r="A41" s="210" t="s">
        <v>244</v>
      </c>
      <c r="B41" s="210"/>
      <c r="C41" s="210"/>
      <c r="D41" s="210"/>
      <c r="E41" s="210"/>
      <c r="F41" s="210"/>
      <c r="G41" s="210"/>
      <c r="H41" s="210"/>
    </row>
    <row r="42" spans="1:8" ht="24" customHeight="1" thickBot="1" x14ac:dyDescent="0.35">
      <c r="A42" s="206" t="s">
        <v>262</v>
      </c>
      <c r="B42" s="207"/>
      <c r="C42" s="207"/>
      <c r="D42" s="207"/>
      <c r="E42" s="208"/>
    </row>
    <row r="43" spans="1:8" ht="24" customHeight="1" thickBot="1" x14ac:dyDescent="0.35">
      <c r="A43" s="37" t="s">
        <v>3</v>
      </c>
      <c r="B43" s="38" t="s">
        <v>8</v>
      </c>
      <c r="C43" s="38" t="s">
        <v>9</v>
      </c>
      <c r="D43" s="38" t="s">
        <v>2</v>
      </c>
      <c r="E43" s="39" t="s">
        <v>4</v>
      </c>
    </row>
    <row r="44" spans="1:8" ht="24" customHeight="1" x14ac:dyDescent="0.3">
      <c r="A44" s="1" t="s">
        <v>253</v>
      </c>
      <c r="B44" s="5">
        <v>0</v>
      </c>
      <c r="C44" s="78">
        <f>7/12</f>
        <v>0.58333333333333337</v>
      </c>
      <c r="D44" s="75">
        <v>0.5</v>
      </c>
      <c r="E44" s="8">
        <f t="shared" ref="E44:E49" si="4">B44*C44*D44</f>
        <v>0</v>
      </c>
    </row>
    <row r="45" spans="1:8" ht="24" customHeight="1" x14ac:dyDescent="0.3">
      <c r="A45" s="1" t="s">
        <v>259</v>
      </c>
      <c r="B45" s="6">
        <v>0</v>
      </c>
      <c r="C45" s="83">
        <f t="shared" ref="C45:C49" si="5">7/12</f>
        <v>0.58333333333333337</v>
      </c>
      <c r="D45" s="76">
        <v>0.5</v>
      </c>
      <c r="E45" s="9">
        <f t="shared" si="4"/>
        <v>0</v>
      </c>
    </row>
    <row r="46" spans="1:8" ht="24" customHeight="1" x14ac:dyDescent="0.3">
      <c r="A46" s="1" t="s">
        <v>271</v>
      </c>
      <c r="B46" s="6">
        <v>0</v>
      </c>
      <c r="C46" s="83">
        <f t="shared" si="5"/>
        <v>0.58333333333333337</v>
      </c>
      <c r="D46" s="76">
        <v>0.5</v>
      </c>
      <c r="E46" s="9">
        <f t="shared" si="4"/>
        <v>0</v>
      </c>
    </row>
    <row r="47" spans="1:8" ht="24" customHeight="1" x14ac:dyDescent="0.3">
      <c r="A47" s="1" t="s">
        <v>260</v>
      </c>
      <c r="B47" s="6">
        <v>0</v>
      </c>
      <c r="C47" s="83">
        <f t="shared" si="5"/>
        <v>0.58333333333333337</v>
      </c>
      <c r="D47" s="76">
        <v>0.5</v>
      </c>
      <c r="E47" s="9">
        <f t="shared" si="4"/>
        <v>0</v>
      </c>
    </row>
    <row r="48" spans="1:8" ht="24" customHeight="1" x14ac:dyDescent="0.3">
      <c r="A48" s="1" t="s">
        <v>261</v>
      </c>
      <c r="B48" s="6">
        <v>0</v>
      </c>
      <c r="C48" s="83">
        <f t="shared" si="5"/>
        <v>0.58333333333333337</v>
      </c>
      <c r="D48" s="76">
        <v>0.5</v>
      </c>
      <c r="E48" s="9">
        <f t="shared" si="4"/>
        <v>0</v>
      </c>
    </row>
    <row r="49" spans="1:5" ht="24" customHeight="1" thickBot="1" x14ac:dyDescent="0.35">
      <c r="A49" s="2" t="s">
        <v>255</v>
      </c>
      <c r="B49" s="7">
        <v>0</v>
      </c>
      <c r="C49" s="79">
        <f t="shared" si="5"/>
        <v>0.58333333333333337</v>
      </c>
      <c r="D49" s="77">
        <v>0.5</v>
      </c>
      <c r="E49" s="10">
        <f t="shared" si="4"/>
        <v>0</v>
      </c>
    </row>
    <row r="50" spans="1:5" ht="24" customHeight="1" thickBot="1" x14ac:dyDescent="0.35">
      <c r="A50" s="206" t="s">
        <v>10</v>
      </c>
      <c r="B50" s="207"/>
      <c r="C50" s="207"/>
      <c r="D50" s="207"/>
      <c r="E50" s="208"/>
    </row>
    <row r="51" spans="1:5" ht="24" customHeight="1" thickBot="1" x14ac:dyDescent="0.35">
      <c r="A51" s="40" t="s">
        <v>3</v>
      </c>
      <c r="B51" s="41" t="s">
        <v>8</v>
      </c>
      <c r="C51" s="41" t="s">
        <v>9</v>
      </c>
      <c r="D51" s="41" t="s">
        <v>2</v>
      </c>
      <c r="E51" s="42" t="s">
        <v>4</v>
      </c>
    </row>
    <row r="52" spans="1:5" ht="24" customHeight="1" x14ac:dyDescent="0.3">
      <c r="A52" s="1" t="s">
        <v>253</v>
      </c>
      <c r="B52" s="5">
        <v>0</v>
      </c>
      <c r="C52" s="78">
        <f>1/12</f>
        <v>8.3333333333333329E-2</v>
      </c>
      <c r="D52" s="75">
        <f>1+D44</f>
        <v>1.5</v>
      </c>
      <c r="E52" s="8">
        <f>B52*C52*D52</f>
        <v>0</v>
      </c>
    </row>
    <row r="53" spans="1:5" ht="24" customHeight="1" x14ac:dyDescent="0.3">
      <c r="A53" s="1" t="s">
        <v>259</v>
      </c>
      <c r="B53" s="6">
        <v>0</v>
      </c>
      <c r="C53" s="83">
        <f t="shared" ref="C53:C56" si="6">1/12</f>
        <v>8.3333333333333329E-2</v>
      </c>
      <c r="D53" s="76">
        <f t="shared" ref="D53:D56" si="7">1+D45</f>
        <v>1.5</v>
      </c>
      <c r="E53" s="9">
        <f t="shared" ref="E53:E56" si="8">B53*C53*D53</f>
        <v>0</v>
      </c>
    </row>
    <row r="54" spans="1:5" ht="24" customHeight="1" x14ac:dyDescent="0.3">
      <c r="A54" s="1" t="s">
        <v>271</v>
      </c>
      <c r="B54" s="6">
        <v>0</v>
      </c>
      <c r="C54" s="83">
        <f t="shared" si="6"/>
        <v>8.3333333333333329E-2</v>
      </c>
      <c r="D54" s="76">
        <f t="shared" si="7"/>
        <v>1.5</v>
      </c>
      <c r="E54" s="9">
        <f t="shared" si="8"/>
        <v>0</v>
      </c>
    </row>
    <row r="55" spans="1:5" ht="24" customHeight="1" x14ac:dyDescent="0.3">
      <c r="A55" s="1" t="s">
        <v>260</v>
      </c>
      <c r="B55" s="6">
        <v>0</v>
      </c>
      <c r="C55" s="83">
        <f t="shared" si="6"/>
        <v>8.3333333333333329E-2</v>
      </c>
      <c r="D55" s="76">
        <f t="shared" si="7"/>
        <v>1.5</v>
      </c>
      <c r="E55" s="9">
        <f t="shared" si="8"/>
        <v>0</v>
      </c>
    </row>
    <row r="56" spans="1:5" ht="24" customHeight="1" x14ac:dyDescent="0.3">
      <c r="A56" s="1" t="s">
        <v>261</v>
      </c>
      <c r="B56" s="6">
        <v>0</v>
      </c>
      <c r="C56" s="83">
        <f t="shared" si="6"/>
        <v>8.3333333333333329E-2</v>
      </c>
      <c r="D56" s="76">
        <f t="shared" si="7"/>
        <v>1.5</v>
      </c>
      <c r="E56" s="9">
        <f t="shared" si="8"/>
        <v>0</v>
      </c>
    </row>
    <row r="57" spans="1:5" ht="24" customHeight="1" thickBot="1" x14ac:dyDescent="0.35">
      <c r="A57" s="2" t="s">
        <v>255</v>
      </c>
      <c r="B57" s="7">
        <v>0</v>
      </c>
      <c r="C57" s="79">
        <f>1/12</f>
        <v>8.3333333333333329E-2</v>
      </c>
      <c r="D57" s="77">
        <f>1+D49</f>
        <v>1.5</v>
      </c>
      <c r="E57" s="10">
        <f>B57*C57*D57</f>
        <v>0</v>
      </c>
    </row>
    <row r="58" spans="1:5" ht="24" customHeight="1" thickBot="1" x14ac:dyDescent="0.35">
      <c r="A58" s="211" t="s">
        <v>7</v>
      </c>
      <c r="B58" s="212"/>
      <c r="C58" s="212"/>
      <c r="D58" s="213"/>
    </row>
    <row r="59" spans="1:5" ht="30.75" customHeight="1" thickBot="1" x14ac:dyDescent="0.35">
      <c r="A59" s="40" t="s">
        <v>3</v>
      </c>
      <c r="B59" s="41" t="s">
        <v>11</v>
      </c>
      <c r="C59" s="12" t="s">
        <v>12</v>
      </c>
      <c r="D59" s="42" t="s">
        <v>4</v>
      </c>
    </row>
    <row r="60" spans="1:5" ht="24" customHeight="1" x14ac:dyDescent="0.3">
      <c r="A60" s="1" t="s">
        <v>253</v>
      </c>
      <c r="B60" s="5">
        <f t="shared" ref="B60:B65" si="9">E44</f>
        <v>0</v>
      </c>
      <c r="C60" s="5">
        <f t="shared" ref="C60:C65" si="10">E52</f>
        <v>0</v>
      </c>
      <c r="D60" s="8">
        <f>SUM(B60:C60)</f>
        <v>0</v>
      </c>
    </row>
    <row r="61" spans="1:5" ht="24" customHeight="1" x14ac:dyDescent="0.3">
      <c r="A61" s="1" t="s">
        <v>259</v>
      </c>
      <c r="B61" s="6">
        <f t="shared" si="9"/>
        <v>0</v>
      </c>
      <c r="C61" s="6">
        <f t="shared" si="10"/>
        <v>0</v>
      </c>
      <c r="D61" s="9">
        <f t="shared" ref="D61:D65" si="11">SUM(B61:C61)</f>
        <v>0</v>
      </c>
    </row>
    <row r="62" spans="1:5" ht="24" customHeight="1" x14ac:dyDescent="0.3">
      <c r="A62" s="1" t="s">
        <v>271</v>
      </c>
      <c r="B62" s="6">
        <f t="shared" si="9"/>
        <v>0</v>
      </c>
      <c r="C62" s="6">
        <f t="shared" si="10"/>
        <v>0</v>
      </c>
      <c r="D62" s="9">
        <f t="shared" si="11"/>
        <v>0</v>
      </c>
    </row>
    <row r="63" spans="1:5" ht="24" customHeight="1" x14ac:dyDescent="0.3">
      <c r="A63" s="1" t="s">
        <v>260</v>
      </c>
      <c r="B63" s="6">
        <f t="shared" si="9"/>
        <v>0</v>
      </c>
      <c r="C63" s="6">
        <f t="shared" si="10"/>
        <v>0</v>
      </c>
      <c r="D63" s="9">
        <f t="shared" si="11"/>
        <v>0</v>
      </c>
    </row>
    <row r="64" spans="1:5" ht="24" customHeight="1" x14ac:dyDescent="0.3">
      <c r="A64" s="1" t="s">
        <v>261</v>
      </c>
      <c r="B64" s="6">
        <f t="shared" si="9"/>
        <v>0</v>
      </c>
      <c r="C64" s="6">
        <f t="shared" si="10"/>
        <v>0</v>
      </c>
      <c r="D64" s="9">
        <f t="shared" si="11"/>
        <v>0</v>
      </c>
    </row>
    <row r="65" spans="1:8" ht="24" customHeight="1" thickBot="1" x14ac:dyDescent="0.35">
      <c r="A65" s="2" t="s">
        <v>255</v>
      </c>
      <c r="B65" s="7">
        <f t="shared" si="9"/>
        <v>0</v>
      </c>
      <c r="C65" s="7">
        <f t="shared" si="10"/>
        <v>0</v>
      </c>
      <c r="D65" s="10">
        <f t="shared" si="11"/>
        <v>0</v>
      </c>
      <c r="G65" s="95"/>
      <c r="H65" s="95"/>
    </row>
    <row r="67" spans="1:8" ht="15.6" x14ac:dyDescent="0.3">
      <c r="A67" s="205" t="s">
        <v>251</v>
      </c>
      <c r="B67" s="205"/>
      <c r="C67" s="205"/>
      <c r="D67" s="205"/>
      <c r="E67" s="95"/>
      <c r="F67" s="95"/>
    </row>
    <row r="68" spans="1:8" ht="16.2" thickBot="1" x14ac:dyDescent="0.35">
      <c r="A68" s="210" t="s">
        <v>235</v>
      </c>
      <c r="B68" s="210"/>
      <c r="C68" s="210"/>
      <c r="D68" s="210"/>
      <c r="E68" s="210"/>
      <c r="F68" s="210"/>
    </row>
    <row r="69" spans="1:8" ht="24" customHeight="1" thickBot="1" x14ac:dyDescent="0.35">
      <c r="A69" s="211" t="s">
        <v>252</v>
      </c>
      <c r="B69" s="212"/>
      <c r="C69" s="212"/>
      <c r="D69" s="213"/>
    </row>
    <row r="70" spans="1:8" ht="24" customHeight="1" thickBot="1" x14ac:dyDescent="0.35">
      <c r="A70" s="168" t="s">
        <v>3</v>
      </c>
      <c r="B70" s="174" t="s">
        <v>1</v>
      </c>
      <c r="C70" s="41" t="s">
        <v>2</v>
      </c>
      <c r="D70" s="42" t="s">
        <v>4</v>
      </c>
    </row>
    <row r="71" spans="1:8" ht="24" customHeight="1" x14ac:dyDescent="0.3">
      <c r="A71" s="1" t="s">
        <v>253</v>
      </c>
      <c r="B71" s="5">
        <f>$B$10</f>
        <v>1699.77</v>
      </c>
      <c r="C71" s="75">
        <v>0</v>
      </c>
      <c r="D71" s="8">
        <f t="shared" ref="D71:D76" si="12">B71*C71</f>
        <v>0</v>
      </c>
    </row>
    <row r="72" spans="1:8" ht="24" customHeight="1" x14ac:dyDescent="0.3">
      <c r="A72" s="1" t="s">
        <v>259</v>
      </c>
      <c r="B72" s="6">
        <f>$B$11</f>
        <v>2266.7600000000002</v>
      </c>
      <c r="C72" s="76">
        <f>C71</f>
        <v>0</v>
      </c>
      <c r="D72" s="9">
        <f t="shared" si="12"/>
        <v>0</v>
      </c>
    </row>
    <row r="73" spans="1:8" ht="24" customHeight="1" x14ac:dyDescent="0.3">
      <c r="A73" s="1" t="s">
        <v>271</v>
      </c>
      <c r="B73" s="6">
        <f>$B$12</f>
        <v>2013.31</v>
      </c>
      <c r="C73" s="76">
        <v>0.25</v>
      </c>
      <c r="D73" s="9">
        <f t="shared" si="12"/>
        <v>503.32749999999999</v>
      </c>
    </row>
    <row r="74" spans="1:8" ht="24" customHeight="1" x14ac:dyDescent="0.3">
      <c r="A74" s="1" t="s">
        <v>260</v>
      </c>
      <c r="B74" s="6">
        <f>$B$13</f>
        <v>1612.11</v>
      </c>
      <c r="C74" s="76">
        <v>0</v>
      </c>
      <c r="D74" s="9">
        <f t="shared" si="12"/>
        <v>0</v>
      </c>
    </row>
    <row r="75" spans="1:8" ht="24" customHeight="1" x14ac:dyDescent="0.3">
      <c r="A75" s="1" t="s">
        <v>261</v>
      </c>
      <c r="B75" s="6">
        <f>$B$14</f>
        <v>1711.9</v>
      </c>
      <c r="C75" s="76">
        <f>C72</f>
        <v>0</v>
      </c>
      <c r="D75" s="9">
        <f t="shared" si="12"/>
        <v>0</v>
      </c>
    </row>
    <row r="76" spans="1:8" ht="24" customHeight="1" thickBot="1" x14ac:dyDescent="0.35">
      <c r="A76" s="2" t="s">
        <v>255</v>
      </c>
      <c r="B76" s="7">
        <f>$B$15</f>
        <v>1612.11</v>
      </c>
      <c r="C76" s="77">
        <f>C75</f>
        <v>0</v>
      </c>
      <c r="D76" s="10">
        <f t="shared" si="12"/>
        <v>0</v>
      </c>
      <c r="H76" s="95"/>
    </row>
    <row r="78" spans="1:8" ht="24" customHeight="1" x14ac:dyDescent="0.3">
      <c r="A78" s="209" t="s">
        <v>5</v>
      </c>
      <c r="B78" s="209"/>
      <c r="C78" s="209"/>
      <c r="D78" s="209"/>
      <c r="E78" s="209"/>
      <c r="F78" s="209"/>
      <c r="G78" s="209"/>
      <c r="H78" s="209"/>
    </row>
    <row r="79" spans="1:8" ht="42" customHeight="1" thickBot="1" x14ac:dyDescent="0.35">
      <c r="A79" s="221" t="s">
        <v>129</v>
      </c>
      <c r="B79" s="221"/>
      <c r="C79" s="221"/>
      <c r="D79" s="221"/>
      <c r="E79" s="221"/>
      <c r="F79" s="221"/>
      <c r="G79" s="221"/>
      <c r="H79" s="221"/>
    </row>
    <row r="80" spans="1:8" ht="24" customHeight="1" thickBot="1" x14ac:dyDescent="0.35">
      <c r="A80" s="206" t="s">
        <v>5</v>
      </c>
      <c r="B80" s="207"/>
      <c r="C80" s="207"/>
      <c r="D80" s="207"/>
      <c r="E80" s="207"/>
      <c r="F80" s="207"/>
      <c r="G80" s="208"/>
    </row>
    <row r="81" spans="1:8" ht="47.4" thickBot="1" x14ac:dyDescent="0.35">
      <c r="A81" s="37" t="s">
        <v>3</v>
      </c>
      <c r="B81" s="38" t="s">
        <v>13</v>
      </c>
      <c r="C81" s="61" t="s">
        <v>130</v>
      </c>
      <c r="D81" s="61" t="s">
        <v>133</v>
      </c>
      <c r="E81" s="38" t="s">
        <v>11</v>
      </c>
      <c r="F81" s="38" t="s">
        <v>263</v>
      </c>
      <c r="G81" s="39" t="s">
        <v>14</v>
      </c>
    </row>
    <row r="82" spans="1:8" ht="24" customHeight="1" x14ac:dyDescent="0.3">
      <c r="A82" s="1" t="s">
        <v>253</v>
      </c>
      <c r="B82" s="5">
        <f>$B$10</f>
        <v>1699.77</v>
      </c>
      <c r="C82" s="5">
        <f t="shared" ref="C82:C87" si="13">D21</f>
        <v>0</v>
      </c>
      <c r="D82" s="5">
        <f t="shared" ref="D82:D87" si="14">D33</f>
        <v>0</v>
      </c>
      <c r="E82" s="5">
        <f>D60</f>
        <v>0</v>
      </c>
      <c r="F82" s="89">
        <f>D71</f>
        <v>0</v>
      </c>
      <c r="G82" s="8">
        <f>SUM(B82:F82)</f>
        <v>1699.77</v>
      </c>
    </row>
    <row r="83" spans="1:8" ht="24" customHeight="1" x14ac:dyDescent="0.3">
      <c r="A83" s="1" t="s">
        <v>259</v>
      </c>
      <c r="B83" s="6">
        <f>$B$11</f>
        <v>2266.7600000000002</v>
      </c>
      <c r="C83" s="6">
        <f t="shared" si="13"/>
        <v>0</v>
      </c>
      <c r="D83" s="6">
        <f t="shared" si="14"/>
        <v>0</v>
      </c>
      <c r="E83" s="6">
        <f t="shared" ref="E83:E87" si="15">D61</f>
        <v>0</v>
      </c>
      <c r="F83" s="90">
        <f t="shared" ref="F83:F87" si="16">D72</f>
        <v>0</v>
      </c>
      <c r="G83" s="9">
        <f t="shared" ref="G83:G87" si="17">SUM(B83:F83)</f>
        <v>2266.7600000000002</v>
      </c>
    </row>
    <row r="84" spans="1:8" ht="24" customHeight="1" x14ac:dyDescent="0.3">
      <c r="A84" s="1" t="s">
        <v>271</v>
      </c>
      <c r="B84" s="6">
        <f>$B$12</f>
        <v>2013.31</v>
      </c>
      <c r="C84" s="6">
        <f t="shared" si="13"/>
        <v>0</v>
      </c>
      <c r="D84" s="6">
        <f t="shared" si="14"/>
        <v>0</v>
      </c>
      <c r="E84" s="6">
        <f t="shared" si="15"/>
        <v>0</v>
      </c>
      <c r="F84" s="90">
        <f t="shared" si="16"/>
        <v>503.32749999999999</v>
      </c>
      <c r="G84" s="9">
        <f t="shared" si="17"/>
        <v>2516.6374999999998</v>
      </c>
    </row>
    <row r="85" spans="1:8" ht="24" customHeight="1" x14ac:dyDescent="0.3">
      <c r="A85" s="1" t="s">
        <v>260</v>
      </c>
      <c r="B85" s="6">
        <f>$B$13</f>
        <v>1612.11</v>
      </c>
      <c r="C85" s="6">
        <f t="shared" si="13"/>
        <v>0</v>
      </c>
      <c r="D85" s="6">
        <f t="shared" si="14"/>
        <v>0</v>
      </c>
      <c r="E85" s="6">
        <f t="shared" si="15"/>
        <v>0</v>
      </c>
      <c r="F85" s="90">
        <f t="shared" si="16"/>
        <v>0</v>
      </c>
      <c r="G85" s="9">
        <f t="shared" si="17"/>
        <v>1612.11</v>
      </c>
    </row>
    <row r="86" spans="1:8" ht="24" customHeight="1" x14ac:dyDescent="0.3">
      <c r="A86" s="1" t="s">
        <v>261</v>
      </c>
      <c r="B86" s="6">
        <f>$B$14</f>
        <v>1711.9</v>
      </c>
      <c r="C86" s="6">
        <f t="shared" si="13"/>
        <v>0</v>
      </c>
      <c r="D86" s="6">
        <f t="shared" si="14"/>
        <v>0</v>
      </c>
      <c r="E86" s="6">
        <f t="shared" si="15"/>
        <v>0</v>
      </c>
      <c r="F86" s="90">
        <f t="shared" si="16"/>
        <v>0</v>
      </c>
      <c r="G86" s="9">
        <f t="shared" si="17"/>
        <v>1711.9</v>
      </c>
    </row>
    <row r="87" spans="1:8" ht="24" customHeight="1" thickBot="1" x14ac:dyDescent="0.35">
      <c r="A87" s="2" t="s">
        <v>255</v>
      </c>
      <c r="B87" s="7">
        <f>$B$15</f>
        <v>1612.11</v>
      </c>
      <c r="C87" s="7">
        <f t="shared" si="13"/>
        <v>0</v>
      </c>
      <c r="D87" s="7">
        <f t="shared" si="14"/>
        <v>0</v>
      </c>
      <c r="E87" s="7">
        <f t="shared" si="15"/>
        <v>0</v>
      </c>
      <c r="F87" s="91">
        <f t="shared" si="16"/>
        <v>0</v>
      </c>
      <c r="G87" s="10">
        <f t="shared" si="17"/>
        <v>1612.11</v>
      </c>
      <c r="H87" s="95"/>
    </row>
    <row r="89" spans="1:8" ht="24" customHeight="1" x14ac:dyDescent="0.3">
      <c r="A89" s="209" t="s">
        <v>122</v>
      </c>
      <c r="B89" s="209"/>
      <c r="C89" s="209"/>
      <c r="D89" s="209"/>
      <c r="E89" s="209"/>
      <c r="F89" s="209"/>
      <c r="G89" s="209"/>
      <c r="H89" s="209"/>
    </row>
    <row r="91" spans="1:8" ht="24" customHeight="1" x14ac:dyDescent="0.3">
      <c r="A91" s="217" t="s">
        <v>125</v>
      </c>
      <c r="B91" s="218"/>
      <c r="C91" s="218"/>
      <c r="D91" s="218"/>
      <c r="E91" s="218"/>
      <c r="F91" s="218"/>
      <c r="G91" s="218"/>
      <c r="H91" s="218"/>
    </row>
    <row r="92" spans="1:8" ht="16.2" thickBot="1" x14ac:dyDescent="0.35"/>
    <row r="93" spans="1:8" ht="31.5" customHeight="1" thickBot="1" x14ac:dyDescent="0.35">
      <c r="A93" s="222" t="s">
        <v>131</v>
      </c>
      <c r="B93" s="212"/>
      <c r="C93" s="212"/>
      <c r="D93" s="213"/>
      <c r="E93" s="101"/>
    </row>
    <row r="94" spans="1:8" ht="31.8" thickBot="1" x14ac:dyDescent="0.35">
      <c r="A94" s="168" t="s">
        <v>3</v>
      </c>
      <c r="B94" s="178" t="s">
        <v>1</v>
      </c>
      <c r="C94" s="16" t="s">
        <v>124</v>
      </c>
      <c r="D94" s="15" t="s">
        <v>4</v>
      </c>
    </row>
    <row r="95" spans="1:8" ht="24" customHeight="1" x14ac:dyDescent="0.3">
      <c r="A95" s="1" t="s">
        <v>253</v>
      </c>
      <c r="B95" s="5">
        <f>$B$10</f>
        <v>1699.77</v>
      </c>
      <c r="C95" s="82">
        <f>1/12</f>
        <v>8.3333333333333329E-2</v>
      </c>
      <c r="D95" s="8">
        <f>B95*C95</f>
        <v>141.64749999999998</v>
      </c>
    </row>
    <row r="96" spans="1:8" ht="24" customHeight="1" x14ac:dyDescent="0.3">
      <c r="A96" s="1" t="s">
        <v>259</v>
      </c>
      <c r="B96" s="6">
        <f>$B$11</f>
        <v>2266.7600000000002</v>
      </c>
      <c r="C96" s="80">
        <f t="shared" ref="C96:C100" si="18">1/12</f>
        <v>8.3333333333333329E-2</v>
      </c>
      <c r="D96" s="9">
        <f t="shared" ref="D96:D100" si="19">B96*C96</f>
        <v>188.89666666666668</v>
      </c>
    </row>
    <row r="97" spans="1:5" ht="24" customHeight="1" x14ac:dyDescent="0.3">
      <c r="A97" s="1" t="s">
        <v>271</v>
      </c>
      <c r="B97" s="6">
        <f>$B$12</f>
        <v>2013.31</v>
      </c>
      <c r="C97" s="80">
        <f t="shared" si="18"/>
        <v>8.3333333333333329E-2</v>
      </c>
      <c r="D97" s="9">
        <f t="shared" si="19"/>
        <v>167.77583333333331</v>
      </c>
    </row>
    <row r="98" spans="1:5" ht="24" customHeight="1" x14ac:dyDescent="0.3">
      <c r="A98" s="1" t="s">
        <v>260</v>
      </c>
      <c r="B98" s="6">
        <f>$B$13</f>
        <v>1612.11</v>
      </c>
      <c r="C98" s="80">
        <f t="shared" si="18"/>
        <v>8.3333333333333329E-2</v>
      </c>
      <c r="D98" s="9">
        <f t="shared" si="19"/>
        <v>134.34249999999997</v>
      </c>
    </row>
    <row r="99" spans="1:5" ht="24" customHeight="1" x14ac:dyDescent="0.3">
      <c r="A99" s="1" t="s">
        <v>261</v>
      </c>
      <c r="B99" s="6">
        <f>$B$14</f>
        <v>1711.9</v>
      </c>
      <c r="C99" s="80">
        <f t="shared" si="18"/>
        <v>8.3333333333333329E-2</v>
      </c>
      <c r="D99" s="9">
        <f t="shared" si="19"/>
        <v>142.65833333333333</v>
      </c>
    </row>
    <row r="100" spans="1:5" ht="24" customHeight="1" thickBot="1" x14ac:dyDescent="0.35">
      <c r="A100" s="2" t="s">
        <v>255</v>
      </c>
      <c r="B100" s="7">
        <f>$B$15</f>
        <v>1612.11</v>
      </c>
      <c r="C100" s="81">
        <f t="shared" si="18"/>
        <v>8.3333333333333329E-2</v>
      </c>
      <c r="D100" s="10">
        <f t="shared" si="19"/>
        <v>134.34249999999997</v>
      </c>
    </row>
    <row r="101" spans="1:5" ht="16.2" thickBot="1" x14ac:dyDescent="0.35"/>
    <row r="102" spans="1:5" ht="36.75" customHeight="1" thickBot="1" x14ac:dyDescent="0.35">
      <c r="A102" s="222" t="s">
        <v>132</v>
      </c>
      <c r="B102" s="212"/>
      <c r="C102" s="212"/>
      <c r="D102" s="213"/>
    </row>
    <row r="103" spans="1:5" ht="30.75" customHeight="1" thickBot="1" x14ac:dyDescent="0.35">
      <c r="A103" s="168" t="s">
        <v>3</v>
      </c>
      <c r="B103" s="178" t="s">
        <v>1</v>
      </c>
      <c r="C103" s="16" t="s">
        <v>124</v>
      </c>
      <c r="D103" s="15" t="s">
        <v>4</v>
      </c>
    </row>
    <row r="104" spans="1:5" ht="24" customHeight="1" x14ac:dyDescent="0.3">
      <c r="A104" s="1" t="s">
        <v>253</v>
      </c>
      <c r="B104" s="5">
        <f>$B$10</f>
        <v>1699.77</v>
      </c>
      <c r="C104" s="82">
        <f>1/12</f>
        <v>8.3333333333333329E-2</v>
      </c>
      <c r="D104" s="8">
        <f>B104*C104</f>
        <v>141.64749999999998</v>
      </c>
    </row>
    <row r="105" spans="1:5" ht="24" customHeight="1" x14ac:dyDescent="0.3">
      <c r="A105" s="1" t="s">
        <v>259</v>
      </c>
      <c r="B105" s="6">
        <f>$B$11</f>
        <v>2266.7600000000002</v>
      </c>
      <c r="C105" s="80">
        <f t="shared" ref="C105:C109" si="20">1/12</f>
        <v>8.3333333333333329E-2</v>
      </c>
      <c r="D105" s="9">
        <f t="shared" ref="D105:D109" si="21">B105*C105</f>
        <v>188.89666666666668</v>
      </c>
    </row>
    <row r="106" spans="1:5" ht="24" customHeight="1" x14ac:dyDescent="0.3">
      <c r="A106" s="1" t="s">
        <v>271</v>
      </c>
      <c r="B106" s="6">
        <f>$B$12</f>
        <v>2013.31</v>
      </c>
      <c r="C106" s="80">
        <f t="shared" si="20"/>
        <v>8.3333333333333329E-2</v>
      </c>
      <c r="D106" s="9">
        <f t="shared" si="21"/>
        <v>167.77583333333331</v>
      </c>
    </row>
    <row r="107" spans="1:5" ht="24" customHeight="1" x14ac:dyDescent="0.3">
      <c r="A107" s="1" t="s">
        <v>260</v>
      </c>
      <c r="B107" s="6">
        <f>$B$13</f>
        <v>1612.11</v>
      </c>
      <c r="C107" s="80">
        <f t="shared" si="20"/>
        <v>8.3333333333333329E-2</v>
      </c>
      <c r="D107" s="9">
        <f t="shared" si="21"/>
        <v>134.34249999999997</v>
      </c>
    </row>
    <row r="108" spans="1:5" ht="24" customHeight="1" x14ac:dyDescent="0.3">
      <c r="A108" s="1" t="s">
        <v>261</v>
      </c>
      <c r="B108" s="6">
        <f>$B$14</f>
        <v>1711.9</v>
      </c>
      <c r="C108" s="80">
        <f t="shared" si="20"/>
        <v>8.3333333333333329E-2</v>
      </c>
      <c r="D108" s="9">
        <f t="shared" si="21"/>
        <v>142.65833333333333</v>
      </c>
    </row>
    <row r="109" spans="1:5" ht="24" customHeight="1" thickBot="1" x14ac:dyDescent="0.35">
      <c r="A109" s="2" t="s">
        <v>255</v>
      </c>
      <c r="B109" s="7">
        <f>$B$15</f>
        <v>1612.11</v>
      </c>
      <c r="C109" s="81">
        <f t="shared" si="20"/>
        <v>8.3333333333333329E-2</v>
      </c>
      <c r="D109" s="10">
        <f t="shared" si="21"/>
        <v>134.34249999999997</v>
      </c>
    </row>
    <row r="110" spans="1:5" ht="38.25" customHeight="1" thickBot="1" x14ac:dyDescent="0.35"/>
    <row r="111" spans="1:5" ht="24" customHeight="1" thickBot="1" x14ac:dyDescent="0.35">
      <c r="A111" s="214" t="s">
        <v>15</v>
      </c>
      <c r="B111" s="215"/>
      <c r="C111" s="215"/>
      <c r="D111" s="215"/>
      <c r="E111" s="216"/>
    </row>
    <row r="112" spans="1:5" ht="30" customHeight="1" thickBot="1" x14ac:dyDescent="0.35">
      <c r="A112" s="168" t="s">
        <v>3</v>
      </c>
      <c r="B112" s="178" t="s">
        <v>1</v>
      </c>
      <c r="C112" s="16" t="s">
        <v>16</v>
      </c>
      <c r="D112" s="16" t="s">
        <v>124</v>
      </c>
      <c r="E112" s="15" t="s">
        <v>4</v>
      </c>
    </row>
    <row r="113" spans="1:8" ht="24" customHeight="1" x14ac:dyDescent="0.3">
      <c r="A113" s="1" t="s">
        <v>253</v>
      </c>
      <c r="B113" s="5">
        <f>$B$10</f>
        <v>1699.77</v>
      </c>
      <c r="C113" s="78">
        <f>1/3</f>
        <v>0.33333333333333331</v>
      </c>
      <c r="D113" s="82">
        <f>1/12</f>
        <v>8.3333333333333329E-2</v>
      </c>
      <c r="E113" s="8">
        <f t="shared" ref="E113:E118" si="22">B113*C113*D113</f>
        <v>47.215833333333322</v>
      </c>
    </row>
    <row r="114" spans="1:8" ht="24" customHeight="1" x14ac:dyDescent="0.3">
      <c r="A114" s="1" t="s">
        <v>259</v>
      </c>
      <c r="B114" s="6">
        <f>$B$11</f>
        <v>2266.7600000000002</v>
      </c>
      <c r="C114" s="83">
        <f t="shared" ref="C114:C118" si="23">1/3</f>
        <v>0.33333333333333331</v>
      </c>
      <c r="D114" s="80">
        <f t="shared" ref="D114:D118" si="24">1/12</f>
        <v>8.3333333333333329E-2</v>
      </c>
      <c r="E114" s="9">
        <f t="shared" si="22"/>
        <v>62.965555555555554</v>
      </c>
    </row>
    <row r="115" spans="1:8" ht="24" customHeight="1" x14ac:dyDescent="0.3">
      <c r="A115" s="1" t="s">
        <v>271</v>
      </c>
      <c r="B115" s="6">
        <f>$B$12</f>
        <v>2013.31</v>
      </c>
      <c r="C115" s="83">
        <f t="shared" si="23"/>
        <v>0.33333333333333331</v>
      </c>
      <c r="D115" s="80">
        <f t="shared" si="24"/>
        <v>8.3333333333333329E-2</v>
      </c>
      <c r="E115" s="9">
        <f t="shared" si="22"/>
        <v>55.925277777777765</v>
      </c>
    </row>
    <row r="116" spans="1:8" ht="24" customHeight="1" x14ac:dyDescent="0.3">
      <c r="A116" s="1" t="s">
        <v>260</v>
      </c>
      <c r="B116" s="6">
        <f>$B$13</f>
        <v>1612.11</v>
      </c>
      <c r="C116" s="83">
        <f t="shared" si="23"/>
        <v>0.33333333333333331</v>
      </c>
      <c r="D116" s="80">
        <f t="shared" si="24"/>
        <v>8.3333333333333329E-2</v>
      </c>
      <c r="E116" s="9">
        <f t="shared" si="22"/>
        <v>44.78083333333332</v>
      </c>
    </row>
    <row r="117" spans="1:8" ht="24" customHeight="1" x14ac:dyDescent="0.3">
      <c r="A117" s="1" t="s">
        <v>261</v>
      </c>
      <c r="B117" s="6">
        <f>$B$14</f>
        <v>1711.9</v>
      </c>
      <c r="C117" s="83">
        <f t="shared" si="23"/>
        <v>0.33333333333333331</v>
      </c>
      <c r="D117" s="80">
        <f t="shared" si="24"/>
        <v>8.3333333333333329E-2</v>
      </c>
      <c r="E117" s="9">
        <f t="shared" si="22"/>
        <v>47.552777777777777</v>
      </c>
    </row>
    <row r="118" spans="1:8" ht="24" customHeight="1" thickBot="1" x14ac:dyDescent="0.35">
      <c r="A118" s="2" t="s">
        <v>255</v>
      </c>
      <c r="B118" s="7">
        <f>$B$15</f>
        <v>1612.11</v>
      </c>
      <c r="C118" s="79">
        <f t="shared" si="23"/>
        <v>0.33333333333333331</v>
      </c>
      <c r="D118" s="81">
        <f t="shared" si="24"/>
        <v>8.3333333333333329E-2</v>
      </c>
      <c r="E118" s="10">
        <f t="shared" si="22"/>
        <v>44.78083333333332</v>
      </c>
    </row>
    <row r="119" spans="1:8" ht="24" customHeight="1" thickBot="1" x14ac:dyDescent="0.35"/>
    <row r="120" spans="1:8" ht="24" customHeight="1" thickBot="1" x14ac:dyDescent="0.35">
      <c r="A120" s="206" t="s">
        <v>125</v>
      </c>
      <c r="B120" s="207"/>
      <c r="C120" s="207"/>
      <c r="D120" s="207"/>
      <c r="E120" s="208"/>
    </row>
    <row r="121" spans="1:8" ht="24" customHeight="1" thickBot="1" x14ac:dyDescent="0.35">
      <c r="A121" s="37" t="s">
        <v>3</v>
      </c>
      <c r="B121" s="38" t="s">
        <v>121</v>
      </c>
      <c r="C121" s="38" t="s">
        <v>120</v>
      </c>
      <c r="D121" s="38" t="s">
        <v>17</v>
      </c>
      <c r="E121" s="39" t="s">
        <v>14</v>
      </c>
    </row>
    <row r="122" spans="1:8" ht="24" customHeight="1" x14ac:dyDescent="0.3">
      <c r="A122" s="1" t="s">
        <v>253</v>
      </c>
      <c r="B122" s="5">
        <f t="shared" ref="B122" si="25">D95</f>
        <v>141.64749999999998</v>
      </c>
      <c r="C122" s="5">
        <f t="shared" ref="C122" si="26">D104</f>
        <v>141.64749999999998</v>
      </c>
      <c r="D122" s="5">
        <f t="shared" ref="D122" si="27">E113</f>
        <v>47.215833333333322</v>
      </c>
      <c r="E122" s="8">
        <f t="shared" ref="E122:E127" si="28">SUM(B122:D122)</f>
        <v>330.51083333333327</v>
      </c>
    </row>
    <row r="123" spans="1:8" ht="24" customHeight="1" x14ac:dyDescent="0.3">
      <c r="A123" s="1" t="s">
        <v>259</v>
      </c>
      <c r="B123" s="6">
        <f t="shared" ref="B123:B127" si="29">D96</f>
        <v>188.89666666666668</v>
      </c>
      <c r="C123" s="6">
        <f t="shared" ref="C123:C127" si="30">D105</f>
        <v>188.89666666666668</v>
      </c>
      <c r="D123" s="6">
        <f t="shared" ref="D123:D127" si="31">E114</f>
        <v>62.965555555555554</v>
      </c>
      <c r="E123" s="9">
        <f t="shared" si="28"/>
        <v>440.75888888888892</v>
      </c>
    </row>
    <row r="124" spans="1:8" ht="24" customHeight="1" x14ac:dyDescent="0.3">
      <c r="A124" s="1" t="s">
        <v>271</v>
      </c>
      <c r="B124" s="6">
        <f t="shared" si="29"/>
        <v>167.77583333333331</v>
      </c>
      <c r="C124" s="6">
        <f t="shared" si="30"/>
        <v>167.77583333333331</v>
      </c>
      <c r="D124" s="6">
        <f t="shared" si="31"/>
        <v>55.925277777777765</v>
      </c>
      <c r="E124" s="9">
        <f t="shared" si="28"/>
        <v>391.47694444444437</v>
      </c>
    </row>
    <row r="125" spans="1:8" ht="24" customHeight="1" x14ac:dyDescent="0.3">
      <c r="A125" s="1" t="s">
        <v>260</v>
      </c>
      <c r="B125" s="6">
        <f t="shared" si="29"/>
        <v>134.34249999999997</v>
      </c>
      <c r="C125" s="6">
        <f t="shared" si="30"/>
        <v>134.34249999999997</v>
      </c>
      <c r="D125" s="6">
        <f t="shared" si="31"/>
        <v>44.78083333333332</v>
      </c>
      <c r="E125" s="9">
        <f t="shared" si="28"/>
        <v>313.46583333333325</v>
      </c>
    </row>
    <row r="126" spans="1:8" ht="24" customHeight="1" x14ac:dyDescent="0.3">
      <c r="A126" s="1" t="s">
        <v>261</v>
      </c>
      <c r="B126" s="6">
        <f t="shared" si="29"/>
        <v>142.65833333333333</v>
      </c>
      <c r="C126" s="6">
        <f t="shared" si="30"/>
        <v>142.65833333333333</v>
      </c>
      <c r="D126" s="6">
        <f t="shared" si="31"/>
        <v>47.552777777777777</v>
      </c>
      <c r="E126" s="9">
        <f t="shared" si="28"/>
        <v>332.86944444444441</v>
      </c>
    </row>
    <row r="127" spans="1:8" ht="24" customHeight="1" thickBot="1" x14ac:dyDescent="0.35">
      <c r="A127" s="2" t="s">
        <v>255</v>
      </c>
      <c r="B127" s="7">
        <f t="shared" si="29"/>
        <v>134.34249999999997</v>
      </c>
      <c r="C127" s="7">
        <f t="shared" si="30"/>
        <v>134.34249999999997</v>
      </c>
      <c r="D127" s="7">
        <f t="shared" si="31"/>
        <v>44.78083333333332</v>
      </c>
      <c r="E127" s="10">
        <f t="shared" si="28"/>
        <v>313.46583333333325</v>
      </c>
      <c r="H127" s="95"/>
    </row>
    <row r="129" spans="1:8" ht="24" customHeight="1" x14ac:dyDescent="0.3">
      <c r="A129" s="217" t="s">
        <v>19</v>
      </c>
      <c r="B129" s="218"/>
      <c r="C129" s="218"/>
      <c r="D129" s="218"/>
      <c r="E129" s="218"/>
      <c r="F129" s="218"/>
      <c r="G129" s="218"/>
      <c r="H129" s="218"/>
    </row>
    <row r="130" spans="1:8" ht="51.75" customHeight="1" thickBot="1" x14ac:dyDescent="0.35">
      <c r="A130" s="210" t="s">
        <v>236</v>
      </c>
      <c r="B130" s="210"/>
      <c r="C130" s="210"/>
      <c r="D130" s="210"/>
      <c r="E130" s="210"/>
      <c r="F130" s="210"/>
      <c r="G130" s="210"/>
      <c r="H130" s="210"/>
    </row>
    <row r="131" spans="1:8" ht="24" customHeight="1" thickBot="1" x14ac:dyDescent="0.35">
      <c r="A131" s="211" t="s">
        <v>20</v>
      </c>
      <c r="B131" s="213"/>
    </row>
    <row r="132" spans="1:8" ht="24" customHeight="1" thickBot="1" x14ac:dyDescent="0.35">
      <c r="A132" s="13" t="s">
        <v>21</v>
      </c>
      <c r="B132" s="15" t="s">
        <v>2</v>
      </c>
    </row>
    <row r="133" spans="1:8" ht="24" customHeight="1" x14ac:dyDescent="0.3">
      <c r="A133" s="3" t="s">
        <v>22</v>
      </c>
      <c r="B133" s="18">
        <v>0.2</v>
      </c>
    </row>
    <row r="134" spans="1:8" ht="24" customHeight="1" x14ac:dyDescent="0.3">
      <c r="A134" s="4" t="s">
        <v>23</v>
      </c>
      <c r="B134" s="17">
        <v>2.5000000000000001E-2</v>
      </c>
    </row>
    <row r="135" spans="1:8" ht="24" customHeight="1" x14ac:dyDescent="0.3">
      <c r="A135" s="4" t="s">
        <v>24</v>
      </c>
      <c r="B135" s="156">
        <v>0.03</v>
      </c>
    </row>
    <row r="136" spans="1:8" ht="24" customHeight="1" x14ac:dyDescent="0.3">
      <c r="A136" s="4" t="s">
        <v>25</v>
      </c>
      <c r="B136" s="17">
        <v>1.4999999999999999E-2</v>
      </c>
    </row>
    <row r="137" spans="1:8" ht="24" customHeight="1" x14ac:dyDescent="0.3">
      <c r="A137" s="4" t="s">
        <v>26</v>
      </c>
      <c r="B137" s="17">
        <v>0.01</v>
      </c>
    </row>
    <row r="138" spans="1:8" ht="24" customHeight="1" x14ac:dyDescent="0.3">
      <c r="A138" s="4" t="s">
        <v>27</v>
      </c>
      <c r="B138" s="17">
        <v>6.0000000000000001E-3</v>
      </c>
    </row>
    <row r="139" spans="1:8" ht="24" customHeight="1" x14ac:dyDescent="0.3">
      <c r="A139" s="4" t="s">
        <v>28</v>
      </c>
      <c r="B139" s="17">
        <v>2E-3</v>
      </c>
    </row>
    <row r="140" spans="1:8" ht="24" customHeight="1" thickBot="1" x14ac:dyDescent="0.35">
      <c r="A140" s="2" t="s">
        <v>29</v>
      </c>
      <c r="B140" s="19">
        <v>0.08</v>
      </c>
    </row>
    <row r="141" spans="1:8" ht="24" customHeight="1" thickBot="1" x14ac:dyDescent="0.35">
      <c r="A141" s="163" t="s">
        <v>30</v>
      </c>
      <c r="B141" s="164">
        <f>SUM(B133:B140)</f>
        <v>0.36800000000000005</v>
      </c>
    </row>
    <row r="142" spans="1:8" ht="24" customHeight="1" thickBot="1" x14ac:dyDescent="0.35"/>
    <row r="143" spans="1:8" ht="24" customHeight="1" thickBot="1" x14ac:dyDescent="0.35">
      <c r="A143" s="211" t="s">
        <v>31</v>
      </c>
      <c r="B143" s="212"/>
      <c r="C143" s="212"/>
      <c r="D143" s="213"/>
    </row>
    <row r="144" spans="1:8" ht="24" customHeight="1" thickBot="1" x14ac:dyDescent="0.35">
      <c r="A144" s="168" t="s">
        <v>3</v>
      </c>
      <c r="B144" s="178" t="s">
        <v>1</v>
      </c>
      <c r="C144" s="14" t="s">
        <v>2</v>
      </c>
      <c r="D144" s="15" t="s">
        <v>4</v>
      </c>
    </row>
    <row r="145" spans="1:4" ht="24" customHeight="1" x14ac:dyDescent="0.3">
      <c r="A145" s="1" t="s">
        <v>253</v>
      </c>
      <c r="B145" s="5">
        <f>$B$10</f>
        <v>1699.77</v>
      </c>
      <c r="C145" s="165">
        <f>SUM($B$133:$B$139)</f>
        <v>0.28800000000000003</v>
      </c>
      <c r="D145" s="8">
        <f>B145*C145</f>
        <v>489.53376000000003</v>
      </c>
    </row>
    <row r="146" spans="1:4" ht="24" customHeight="1" x14ac:dyDescent="0.3">
      <c r="A146" s="1" t="s">
        <v>259</v>
      </c>
      <c r="B146" s="6">
        <f>$B$11</f>
        <v>2266.7600000000002</v>
      </c>
      <c r="C146" s="166">
        <f t="shared" ref="C146:C150" si="32">SUM($B$133:$B$139)</f>
        <v>0.28800000000000003</v>
      </c>
      <c r="D146" s="9">
        <f t="shared" ref="D146:D150" si="33">B146*C146</f>
        <v>652.82688000000019</v>
      </c>
    </row>
    <row r="147" spans="1:4" ht="24" customHeight="1" x14ac:dyDescent="0.3">
      <c r="A147" s="1" t="s">
        <v>271</v>
      </c>
      <c r="B147" s="6">
        <f>$B$12</f>
        <v>2013.31</v>
      </c>
      <c r="C147" s="166">
        <f t="shared" si="32"/>
        <v>0.28800000000000003</v>
      </c>
      <c r="D147" s="9">
        <f t="shared" si="33"/>
        <v>579.83328000000006</v>
      </c>
    </row>
    <row r="148" spans="1:4" ht="24" customHeight="1" x14ac:dyDescent="0.3">
      <c r="A148" s="1" t="s">
        <v>260</v>
      </c>
      <c r="B148" s="6">
        <f>$B$13</f>
        <v>1612.11</v>
      </c>
      <c r="C148" s="166">
        <f t="shared" si="32"/>
        <v>0.28800000000000003</v>
      </c>
      <c r="D148" s="9">
        <f t="shared" si="33"/>
        <v>464.28768000000002</v>
      </c>
    </row>
    <row r="149" spans="1:4" ht="24" customHeight="1" x14ac:dyDescent="0.3">
      <c r="A149" s="1" t="s">
        <v>261</v>
      </c>
      <c r="B149" s="6">
        <f>$B$14</f>
        <v>1711.9</v>
      </c>
      <c r="C149" s="166">
        <f t="shared" si="32"/>
        <v>0.28800000000000003</v>
      </c>
      <c r="D149" s="9">
        <f t="shared" si="33"/>
        <v>493.02720000000011</v>
      </c>
    </row>
    <row r="150" spans="1:4" ht="24" customHeight="1" thickBot="1" x14ac:dyDescent="0.35">
      <c r="A150" s="2" t="s">
        <v>255</v>
      </c>
      <c r="B150" s="7">
        <f>$B$15</f>
        <v>1612.11</v>
      </c>
      <c r="C150" s="167">
        <f t="shared" si="32"/>
        <v>0.28800000000000003</v>
      </c>
      <c r="D150" s="10">
        <f t="shared" si="33"/>
        <v>464.28768000000002</v>
      </c>
    </row>
    <row r="151" spans="1:4" ht="24" customHeight="1" thickBot="1" x14ac:dyDescent="0.35"/>
    <row r="152" spans="1:4" ht="24" customHeight="1" thickBot="1" x14ac:dyDescent="0.35">
      <c r="A152" s="211" t="s">
        <v>32</v>
      </c>
      <c r="B152" s="212"/>
      <c r="C152" s="212"/>
      <c r="D152" s="213"/>
    </row>
    <row r="153" spans="1:4" ht="24" customHeight="1" thickBot="1" x14ac:dyDescent="0.35">
      <c r="A153" s="168" t="s">
        <v>3</v>
      </c>
      <c r="B153" s="178" t="s">
        <v>1</v>
      </c>
      <c r="C153" s="14" t="s">
        <v>2</v>
      </c>
      <c r="D153" s="15" t="s">
        <v>4</v>
      </c>
    </row>
    <row r="154" spans="1:4" ht="24" customHeight="1" x14ac:dyDescent="0.3">
      <c r="A154" s="1" t="s">
        <v>253</v>
      </c>
      <c r="B154" s="5">
        <f>$B$10</f>
        <v>1699.77</v>
      </c>
      <c r="C154" s="82">
        <f>$B$140</f>
        <v>0.08</v>
      </c>
      <c r="D154" s="8">
        <f>B154*C154</f>
        <v>135.98160000000001</v>
      </c>
    </row>
    <row r="155" spans="1:4" ht="24" customHeight="1" x14ac:dyDescent="0.3">
      <c r="A155" s="1" t="s">
        <v>259</v>
      </c>
      <c r="B155" s="6">
        <f>$B$11</f>
        <v>2266.7600000000002</v>
      </c>
      <c r="C155" s="80">
        <v>0.08</v>
      </c>
      <c r="D155" s="9">
        <f t="shared" ref="D155:D159" si="34">B155*C155</f>
        <v>181.34080000000003</v>
      </c>
    </row>
    <row r="156" spans="1:4" ht="24" customHeight="1" x14ac:dyDescent="0.3">
      <c r="A156" s="1" t="s">
        <v>271</v>
      </c>
      <c r="B156" s="6">
        <f>$B$12</f>
        <v>2013.31</v>
      </c>
      <c r="C156" s="80">
        <f t="shared" ref="C156:C159" si="35">$B$140</f>
        <v>0.08</v>
      </c>
      <c r="D156" s="9">
        <f t="shared" si="34"/>
        <v>161.06479999999999</v>
      </c>
    </row>
    <row r="157" spans="1:4" ht="24" customHeight="1" x14ac:dyDescent="0.3">
      <c r="A157" s="1" t="s">
        <v>260</v>
      </c>
      <c r="B157" s="6">
        <f>$B$13</f>
        <v>1612.11</v>
      </c>
      <c r="C157" s="80">
        <f t="shared" si="35"/>
        <v>0.08</v>
      </c>
      <c r="D157" s="9">
        <f t="shared" si="34"/>
        <v>128.96879999999999</v>
      </c>
    </row>
    <row r="158" spans="1:4" ht="24" customHeight="1" x14ac:dyDescent="0.3">
      <c r="A158" s="1" t="s">
        <v>261</v>
      </c>
      <c r="B158" s="6">
        <f>$B$14</f>
        <v>1711.9</v>
      </c>
      <c r="C158" s="80">
        <f t="shared" si="35"/>
        <v>0.08</v>
      </c>
      <c r="D158" s="9">
        <f t="shared" si="34"/>
        <v>136.952</v>
      </c>
    </row>
    <row r="159" spans="1:4" ht="24" customHeight="1" thickBot="1" x14ac:dyDescent="0.35">
      <c r="A159" s="2" t="s">
        <v>255</v>
      </c>
      <c r="B159" s="7">
        <f>$B$15</f>
        <v>1612.11</v>
      </c>
      <c r="C159" s="81">
        <f t="shared" si="35"/>
        <v>0.08</v>
      </c>
      <c r="D159" s="10">
        <f t="shared" si="34"/>
        <v>128.96879999999999</v>
      </c>
    </row>
    <row r="160" spans="1:4" ht="24" customHeight="1" thickBot="1" x14ac:dyDescent="0.35"/>
    <row r="161" spans="1:8" ht="24" customHeight="1" thickBot="1" x14ac:dyDescent="0.35">
      <c r="A161" s="211" t="s">
        <v>19</v>
      </c>
      <c r="B161" s="212"/>
      <c r="C161" s="212"/>
      <c r="D161" s="213"/>
    </row>
    <row r="162" spans="1:8" ht="24" customHeight="1" thickBot="1" x14ac:dyDescent="0.35">
      <c r="A162" s="37" t="s">
        <v>3</v>
      </c>
      <c r="B162" s="38" t="s">
        <v>33</v>
      </c>
      <c r="C162" s="38" t="s">
        <v>29</v>
      </c>
      <c r="D162" s="39" t="s">
        <v>14</v>
      </c>
    </row>
    <row r="163" spans="1:8" ht="24" customHeight="1" x14ac:dyDescent="0.3">
      <c r="A163" s="1" t="s">
        <v>253</v>
      </c>
      <c r="B163" s="5">
        <f>D145</f>
        <v>489.53376000000003</v>
      </c>
      <c r="C163" s="5">
        <f>D154</f>
        <v>135.98160000000001</v>
      </c>
      <c r="D163" s="8">
        <f>B163+C163</f>
        <v>625.5153600000001</v>
      </c>
    </row>
    <row r="164" spans="1:8" ht="24" customHeight="1" x14ac:dyDescent="0.3">
      <c r="A164" s="1" t="s">
        <v>259</v>
      </c>
      <c r="B164" s="6">
        <f t="shared" ref="B164:B168" si="36">D146</f>
        <v>652.82688000000019</v>
      </c>
      <c r="C164" s="6">
        <f t="shared" ref="C164:C168" si="37">D155</f>
        <v>181.34080000000003</v>
      </c>
      <c r="D164" s="9">
        <f t="shared" ref="D164:D168" si="38">B164+C164</f>
        <v>834.16768000000025</v>
      </c>
    </row>
    <row r="165" spans="1:8" ht="24" customHeight="1" x14ac:dyDescent="0.3">
      <c r="A165" s="1" t="s">
        <v>271</v>
      </c>
      <c r="B165" s="6">
        <f t="shared" si="36"/>
        <v>579.83328000000006</v>
      </c>
      <c r="C165" s="6">
        <f t="shared" si="37"/>
        <v>161.06479999999999</v>
      </c>
      <c r="D165" s="9">
        <f t="shared" si="38"/>
        <v>740.89808000000005</v>
      </c>
    </row>
    <row r="166" spans="1:8" ht="24" customHeight="1" x14ac:dyDescent="0.3">
      <c r="A166" s="1" t="s">
        <v>260</v>
      </c>
      <c r="B166" s="6">
        <f t="shared" si="36"/>
        <v>464.28768000000002</v>
      </c>
      <c r="C166" s="6">
        <f t="shared" si="37"/>
        <v>128.96879999999999</v>
      </c>
      <c r="D166" s="9">
        <f t="shared" si="38"/>
        <v>593.25648000000001</v>
      </c>
    </row>
    <row r="167" spans="1:8" ht="24" customHeight="1" x14ac:dyDescent="0.3">
      <c r="A167" s="1" t="s">
        <v>261</v>
      </c>
      <c r="B167" s="6">
        <f t="shared" si="36"/>
        <v>493.02720000000011</v>
      </c>
      <c r="C167" s="6">
        <f t="shared" si="37"/>
        <v>136.952</v>
      </c>
      <c r="D167" s="9">
        <f t="shared" si="38"/>
        <v>629.97920000000011</v>
      </c>
    </row>
    <row r="168" spans="1:8" ht="24" customHeight="1" thickBot="1" x14ac:dyDescent="0.35">
      <c r="A168" s="2" t="s">
        <v>255</v>
      </c>
      <c r="B168" s="7">
        <f t="shared" si="36"/>
        <v>464.28768000000002</v>
      </c>
      <c r="C168" s="7">
        <f t="shared" si="37"/>
        <v>128.96879999999999</v>
      </c>
      <c r="D168" s="10">
        <f t="shared" si="38"/>
        <v>593.25648000000001</v>
      </c>
      <c r="H168" s="95"/>
    </row>
    <row r="170" spans="1:8" ht="24" customHeight="1" x14ac:dyDescent="0.3">
      <c r="A170" s="217" t="s">
        <v>34</v>
      </c>
      <c r="B170" s="218"/>
      <c r="C170" s="218"/>
      <c r="D170" s="218"/>
      <c r="E170" s="218"/>
      <c r="F170" s="218"/>
      <c r="G170" s="218"/>
      <c r="H170" s="218"/>
    </row>
    <row r="171" spans="1:8" ht="36" customHeight="1" x14ac:dyDescent="0.3">
      <c r="A171" s="210" t="s">
        <v>237</v>
      </c>
      <c r="B171" s="210"/>
      <c r="C171" s="210"/>
      <c r="D171" s="210"/>
      <c r="E171" s="210"/>
      <c r="F171" s="210"/>
      <c r="G171" s="210"/>
      <c r="H171" s="210"/>
    </row>
    <row r="172" spans="1:8" ht="24" customHeight="1" thickBot="1" x14ac:dyDescent="0.35">
      <c r="A172" s="205" t="s">
        <v>35</v>
      </c>
      <c r="B172" s="205"/>
      <c r="C172" s="205"/>
      <c r="D172" s="205"/>
      <c r="E172" s="205"/>
      <c r="F172" s="205"/>
      <c r="G172" s="95"/>
    </row>
    <row r="173" spans="1:8" ht="24" customHeight="1" thickBot="1" x14ac:dyDescent="0.35">
      <c r="A173" s="206" t="s">
        <v>40</v>
      </c>
      <c r="B173" s="207"/>
      <c r="C173" s="207"/>
      <c r="D173" s="207"/>
      <c r="E173" s="208"/>
    </row>
    <row r="174" spans="1:8" ht="31.8" thickBot="1" x14ac:dyDescent="0.35">
      <c r="A174" s="37" t="s">
        <v>3</v>
      </c>
      <c r="B174" s="38" t="s">
        <v>36</v>
      </c>
      <c r="C174" s="38" t="s">
        <v>37</v>
      </c>
      <c r="D174" s="61" t="s">
        <v>39</v>
      </c>
      <c r="E174" s="39" t="s">
        <v>38</v>
      </c>
    </row>
    <row r="175" spans="1:8" ht="24" customHeight="1" x14ac:dyDescent="0.3">
      <c r="A175" s="1" t="s">
        <v>253</v>
      </c>
      <c r="B175" s="5">
        <v>3.2</v>
      </c>
      <c r="C175" s="20">
        <v>2</v>
      </c>
      <c r="D175" s="20">
        <v>22</v>
      </c>
      <c r="E175" s="8">
        <f>B175*C175*D175</f>
        <v>140.80000000000001</v>
      </c>
    </row>
    <row r="176" spans="1:8" ht="24" customHeight="1" x14ac:dyDescent="0.3">
      <c r="A176" s="1" t="s">
        <v>259</v>
      </c>
      <c r="B176" s="6">
        <v>3.2</v>
      </c>
      <c r="C176" s="21">
        <f t="shared" ref="C176:C180" si="39">C175</f>
        <v>2</v>
      </c>
      <c r="D176" s="21">
        <v>22</v>
      </c>
      <c r="E176" s="9">
        <f t="shared" ref="E176:E180" si="40">B176*C176*D176</f>
        <v>140.80000000000001</v>
      </c>
    </row>
    <row r="177" spans="1:5" ht="24" customHeight="1" x14ac:dyDescent="0.3">
      <c r="A177" s="1" t="s">
        <v>271</v>
      </c>
      <c r="B177" s="6">
        <v>3.2</v>
      </c>
      <c r="C177" s="21">
        <f t="shared" si="39"/>
        <v>2</v>
      </c>
      <c r="D177" s="21">
        <v>22</v>
      </c>
      <c r="E177" s="9">
        <f t="shared" si="40"/>
        <v>140.80000000000001</v>
      </c>
    </row>
    <row r="178" spans="1:5" ht="24" customHeight="1" x14ac:dyDescent="0.3">
      <c r="A178" s="1" t="s">
        <v>260</v>
      </c>
      <c r="B178" s="6">
        <v>3.2</v>
      </c>
      <c r="C178" s="21">
        <f t="shared" si="39"/>
        <v>2</v>
      </c>
      <c r="D178" s="21">
        <v>22</v>
      </c>
      <c r="E178" s="9">
        <f t="shared" si="40"/>
        <v>140.80000000000001</v>
      </c>
    </row>
    <row r="179" spans="1:5" ht="24" customHeight="1" x14ac:dyDescent="0.3">
      <c r="A179" s="1" t="s">
        <v>261</v>
      </c>
      <c r="B179" s="6">
        <v>3.2</v>
      </c>
      <c r="C179" s="21">
        <f t="shared" si="39"/>
        <v>2</v>
      </c>
      <c r="D179" s="21">
        <v>22</v>
      </c>
      <c r="E179" s="9">
        <f t="shared" si="40"/>
        <v>140.80000000000001</v>
      </c>
    </row>
    <row r="180" spans="1:5" ht="24" customHeight="1" thickBot="1" x14ac:dyDescent="0.35">
      <c r="A180" s="2" t="s">
        <v>255</v>
      </c>
      <c r="B180" s="7">
        <v>3.2</v>
      </c>
      <c r="C180" s="22">
        <f t="shared" si="39"/>
        <v>2</v>
      </c>
      <c r="D180" s="22">
        <v>22</v>
      </c>
      <c r="E180" s="10">
        <f t="shared" si="40"/>
        <v>140.80000000000001</v>
      </c>
    </row>
    <row r="181" spans="1:5" ht="24" customHeight="1" thickBot="1" x14ac:dyDescent="0.35"/>
    <row r="182" spans="1:5" ht="24" customHeight="1" thickBot="1" x14ac:dyDescent="0.35">
      <c r="A182" s="206" t="s">
        <v>44</v>
      </c>
      <c r="B182" s="207"/>
      <c r="C182" s="207"/>
      <c r="D182" s="207"/>
      <c r="E182" s="208"/>
    </row>
    <row r="183" spans="1:5" ht="24" customHeight="1" thickBot="1" x14ac:dyDescent="0.35">
      <c r="A183" s="13" t="s">
        <v>3</v>
      </c>
      <c r="B183" s="14" t="s">
        <v>1</v>
      </c>
      <c r="C183" s="14" t="s">
        <v>41</v>
      </c>
      <c r="D183" s="14" t="s">
        <v>2</v>
      </c>
      <c r="E183" s="15" t="s">
        <v>42</v>
      </c>
    </row>
    <row r="184" spans="1:5" ht="24" customHeight="1" x14ac:dyDescent="0.3">
      <c r="A184" s="1" t="s">
        <v>253</v>
      </c>
      <c r="B184" s="5">
        <f>$B$10</f>
        <v>1699.77</v>
      </c>
      <c r="C184" s="75">
        <v>1</v>
      </c>
      <c r="D184" s="179">
        <v>0.06</v>
      </c>
      <c r="E184" s="8">
        <f t="shared" ref="E184:E189" si="41">MIN(E175,(B184*C184*D184))</f>
        <v>101.9862</v>
      </c>
    </row>
    <row r="185" spans="1:5" ht="24" customHeight="1" x14ac:dyDescent="0.3">
      <c r="A185" s="1" t="s">
        <v>259</v>
      </c>
      <c r="B185" s="6">
        <f>$B$11</f>
        <v>2266.7600000000002</v>
      </c>
      <c r="C185" s="76">
        <v>1</v>
      </c>
      <c r="D185" s="180">
        <v>0.06</v>
      </c>
      <c r="E185" s="9">
        <f t="shared" si="41"/>
        <v>136.00560000000002</v>
      </c>
    </row>
    <row r="186" spans="1:5" ht="24" customHeight="1" x14ac:dyDescent="0.3">
      <c r="A186" s="1" t="s">
        <v>271</v>
      </c>
      <c r="B186" s="6">
        <f>$B$12</f>
        <v>2013.31</v>
      </c>
      <c r="C186" s="76">
        <v>1</v>
      </c>
      <c r="D186" s="180">
        <v>0.06</v>
      </c>
      <c r="E186" s="9">
        <f t="shared" si="41"/>
        <v>120.79859999999999</v>
      </c>
    </row>
    <row r="187" spans="1:5" ht="24" customHeight="1" x14ac:dyDescent="0.3">
      <c r="A187" s="1" t="s">
        <v>260</v>
      </c>
      <c r="B187" s="6">
        <f>$B$13</f>
        <v>1612.11</v>
      </c>
      <c r="C187" s="76">
        <v>1</v>
      </c>
      <c r="D187" s="180">
        <v>0.06</v>
      </c>
      <c r="E187" s="9">
        <f t="shared" si="41"/>
        <v>96.726599999999991</v>
      </c>
    </row>
    <row r="188" spans="1:5" ht="24" customHeight="1" x14ac:dyDescent="0.3">
      <c r="A188" s="1" t="s">
        <v>261</v>
      </c>
      <c r="B188" s="6">
        <f>$B$14</f>
        <v>1711.9</v>
      </c>
      <c r="C188" s="76">
        <v>1</v>
      </c>
      <c r="D188" s="180">
        <v>0.06</v>
      </c>
      <c r="E188" s="9">
        <f t="shared" si="41"/>
        <v>102.714</v>
      </c>
    </row>
    <row r="189" spans="1:5" ht="24" customHeight="1" thickBot="1" x14ac:dyDescent="0.35">
      <c r="A189" s="2" t="s">
        <v>255</v>
      </c>
      <c r="B189" s="7">
        <f>$B$15</f>
        <v>1612.11</v>
      </c>
      <c r="C189" s="77">
        <v>1</v>
      </c>
      <c r="D189" s="181">
        <v>0.06</v>
      </c>
      <c r="E189" s="10">
        <f t="shared" si="41"/>
        <v>96.726599999999991</v>
      </c>
    </row>
    <row r="190" spans="1:5" ht="24" customHeight="1" thickBot="1" x14ac:dyDescent="0.35"/>
    <row r="191" spans="1:5" ht="24" customHeight="1" thickBot="1" x14ac:dyDescent="0.35">
      <c r="A191" s="211" t="s">
        <v>46</v>
      </c>
      <c r="B191" s="212"/>
      <c r="C191" s="212"/>
      <c r="D191" s="213"/>
    </row>
    <row r="192" spans="1:5" ht="24" customHeight="1" thickBot="1" x14ac:dyDescent="0.35">
      <c r="A192" s="13" t="s">
        <v>3</v>
      </c>
      <c r="B192" s="14" t="s">
        <v>38</v>
      </c>
      <c r="C192" s="14" t="s">
        <v>43</v>
      </c>
      <c r="D192" s="15" t="s">
        <v>45</v>
      </c>
    </row>
    <row r="193" spans="1:8" ht="24" customHeight="1" x14ac:dyDescent="0.3">
      <c r="A193" s="1" t="s">
        <v>253</v>
      </c>
      <c r="B193" s="5">
        <f t="shared" ref="B193:B198" si="42">E175</f>
        <v>140.80000000000001</v>
      </c>
      <c r="C193" s="5">
        <f t="shared" ref="C193:C198" si="43">E184</f>
        <v>101.9862</v>
      </c>
      <c r="D193" s="8">
        <f>B193-C193</f>
        <v>38.813800000000015</v>
      </c>
    </row>
    <row r="194" spans="1:8" ht="24" customHeight="1" x14ac:dyDescent="0.3">
      <c r="A194" s="1" t="s">
        <v>259</v>
      </c>
      <c r="B194" s="6">
        <f t="shared" si="42"/>
        <v>140.80000000000001</v>
      </c>
      <c r="C194" s="6">
        <f t="shared" si="43"/>
        <v>136.00560000000002</v>
      </c>
      <c r="D194" s="9">
        <f t="shared" ref="D194:D198" si="44">B194-C194</f>
        <v>4.794399999999996</v>
      </c>
    </row>
    <row r="195" spans="1:8" ht="24" customHeight="1" x14ac:dyDescent="0.3">
      <c r="A195" s="1" t="s">
        <v>271</v>
      </c>
      <c r="B195" s="6">
        <f t="shared" si="42"/>
        <v>140.80000000000001</v>
      </c>
      <c r="C195" s="6">
        <f t="shared" si="43"/>
        <v>120.79859999999999</v>
      </c>
      <c r="D195" s="9">
        <f t="shared" si="44"/>
        <v>20.001400000000018</v>
      </c>
    </row>
    <row r="196" spans="1:8" ht="24" customHeight="1" x14ac:dyDescent="0.3">
      <c r="A196" s="1" t="s">
        <v>260</v>
      </c>
      <c r="B196" s="6">
        <f t="shared" si="42"/>
        <v>140.80000000000001</v>
      </c>
      <c r="C196" s="6">
        <f t="shared" si="43"/>
        <v>96.726599999999991</v>
      </c>
      <c r="D196" s="9">
        <f t="shared" si="44"/>
        <v>44.073400000000021</v>
      </c>
    </row>
    <row r="197" spans="1:8" ht="24" customHeight="1" x14ac:dyDescent="0.3">
      <c r="A197" s="1" t="s">
        <v>261</v>
      </c>
      <c r="B197" s="6">
        <f t="shared" si="42"/>
        <v>140.80000000000001</v>
      </c>
      <c r="C197" s="6">
        <f t="shared" si="43"/>
        <v>102.714</v>
      </c>
      <c r="D197" s="9">
        <f t="shared" si="44"/>
        <v>38.086000000000013</v>
      </c>
    </row>
    <row r="198" spans="1:8" ht="24" customHeight="1" thickBot="1" x14ac:dyDescent="0.35">
      <c r="A198" s="2" t="s">
        <v>255</v>
      </c>
      <c r="B198" s="7">
        <f t="shared" si="42"/>
        <v>140.80000000000001</v>
      </c>
      <c r="C198" s="7">
        <f t="shared" si="43"/>
        <v>96.726599999999991</v>
      </c>
      <c r="D198" s="10">
        <f t="shared" si="44"/>
        <v>44.073400000000021</v>
      </c>
      <c r="H198" s="95"/>
    </row>
    <row r="199" spans="1:8" ht="24" customHeight="1" x14ac:dyDescent="0.3">
      <c r="B199" s="182"/>
      <c r="C199" s="182"/>
      <c r="D199" s="183"/>
      <c r="H199" s="95"/>
    </row>
    <row r="200" spans="1:8" ht="24" customHeight="1" thickBot="1" x14ac:dyDescent="0.35">
      <c r="A200" s="204" t="s">
        <v>272</v>
      </c>
      <c r="B200" s="204"/>
      <c r="C200" s="204"/>
      <c r="D200" s="204"/>
      <c r="E200" s="29"/>
      <c r="F200" s="29"/>
      <c r="G200" s="29"/>
      <c r="H200" s="95"/>
    </row>
    <row r="201" spans="1:8" ht="24" customHeight="1" thickBot="1" x14ac:dyDescent="0.35">
      <c r="A201" s="211" t="s">
        <v>274</v>
      </c>
      <c r="B201" s="212"/>
      <c r="C201" s="212"/>
      <c r="D201" s="213"/>
      <c r="H201" s="95"/>
    </row>
    <row r="202" spans="1:8" ht="24" customHeight="1" x14ac:dyDescent="0.3">
      <c r="A202" s="40" t="s">
        <v>3</v>
      </c>
      <c r="B202" s="41" t="s">
        <v>48</v>
      </c>
      <c r="C202" s="12" t="s">
        <v>39</v>
      </c>
      <c r="D202" s="42" t="s">
        <v>4</v>
      </c>
      <c r="H202" s="95"/>
    </row>
    <row r="203" spans="1:8" ht="24" customHeight="1" x14ac:dyDescent="0.3">
      <c r="A203" s="4" t="s">
        <v>253</v>
      </c>
      <c r="B203" s="6">
        <v>70</v>
      </c>
      <c r="C203" s="21">
        <v>22</v>
      </c>
      <c r="D203" s="9">
        <f>B203*C203</f>
        <v>1540</v>
      </c>
      <c r="H203" s="95"/>
    </row>
    <row r="204" spans="1:8" ht="24" customHeight="1" x14ac:dyDescent="0.3">
      <c r="A204" s="4" t="s">
        <v>259</v>
      </c>
      <c r="B204" s="6">
        <v>0</v>
      </c>
      <c r="C204" s="21">
        <v>22</v>
      </c>
      <c r="D204" s="9">
        <f t="shared" ref="D204:D208" si="45">B204*C204</f>
        <v>0</v>
      </c>
      <c r="H204" s="95"/>
    </row>
    <row r="205" spans="1:8" ht="24" customHeight="1" x14ac:dyDescent="0.3">
      <c r="A205" s="4" t="s">
        <v>271</v>
      </c>
      <c r="B205" s="6">
        <f>B204</f>
        <v>0</v>
      </c>
      <c r="C205" s="21">
        <v>22</v>
      </c>
      <c r="D205" s="9">
        <f t="shared" si="45"/>
        <v>0</v>
      </c>
      <c r="H205" s="95"/>
    </row>
    <row r="206" spans="1:8" ht="24" customHeight="1" x14ac:dyDescent="0.3">
      <c r="A206" s="4" t="s">
        <v>260</v>
      </c>
      <c r="B206" s="6">
        <f>B205</f>
        <v>0</v>
      </c>
      <c r="C206" s="21">
        <v>22</v>
      </c>
      <c r="D206" s="9">
        <f t="shared" si="45"/>
        <v>0</v>
      </c>
      <c r="H206" s="95"/>
    </row>
    <row r="207" spans="1:8" ht="24" customHeight="1" x14ac:dyDescent="0.3">
      <c r="A207" s="4" t="s">
        <v>261</v>
      </c>
      <c r="B207" s="6">
        <f>B206</f>
        <v>0</v>
      </c>
      <c r="C207" s="21">
        <v>22</v>
      </c>
      <c r="D207" s="9">
        <f t="shared" si="45"/>
        <v>0</v>
      </c>
      <c r="H207" s="95"/>
    </row>
    <row r="208" spans="1:8" ht="24" customHeight="1" thickBot="1" x14ac:dyDescent="0.35">
      <c r="A208" s="2" t="s">
        <v>255</v>
      </c>
      <c r="B208" s="7">
        <f>B207</f>
        <v>0</v>
      </c>
      <c r="C208" s="22">
        <v>22</v>
      </c>
      <c r="D208" s="10">
        <f t="shared" si="45"/>
        <v>0</v>
      </c>
    </row>
    <row r="209" spans="1:7" ht="24" customHeight="1" x14ac:dyDescent="0.3">
      <c r="B209" s="182"/>
      <c r="C209" s="195"/>
      <c r="D209" s="183"/>
    </row>
    <row r="210" spans="1:7" ht="24" customHeight="1" thickBot="1" x14ac:dyDescent="0.35">
      <c r="A210" s="205" t="s">
        <v>47</v>
      </c>
      <c r="B210" s="205"/>
      <c r="C210" s="205"/>
      <c r="D210" s="205"/>
      <c r="E210" s="29"/>
      <c r="F210" s="29"/>
      <c r="G210" s="95"/>
    </row>
    <row r="211" spans="1:7" ht="24" customHeight="1" thickBot="1" x14ac:dyDescent="0.35">
      <c r="A211" s="211" t="s">
        <v>47</v>
      </c>
      <c r="B211" s="212"/>
      <c r="C211" s="212"/>
      <c r="D211" s="213"/>
    </row>
    <row r="212" spans="1:7" ht="27" customHeight="1" thickBot="1" x14ac:dyDescent="0.35">
      <c r="A212" s="37" t="s">
        <v>3</v>
      </c>
      <c r="B212" s="38" t="s">
        <v>48</v>
      </c>
      <c r="C212" s="61" t="s">
        <v>39</v>
      </c>
      <c r="D212" s="39" t="s">
        <v>4</v>
      </c>
    </row>
    <row r="213" spans="1:7" ht="24" customHeight="1" x14ac:dyDescent="0.3">
      <c r="A213" s="1" t="s">
        <v>253</v>
      </c>
      <c r="B213" s="196">
        <f>D213/C213</f>
        <v>45.454545454545453</v>
      </c>
      <c r="C213" s="197">
        <f t="shared" ref="C213:C218" si="46">D175</f>
        <v>22</v>
      </c>
      <c r="D213" s="11">
        <v>1000</v>
      </c>
    </row>
    <row r="214" spans="1:7" ht="24" customHeight="1" x14ac:dyDescent="0.3">
      <c r="A214" s="1" t="s">
        <v>259</v>
      </c>
      <c r="B214" s="196">
        <f t="shared" ref="B214:B218" si="47">D214/C214</f>
        <v>45.454545454545453</v>
      </c>
      <c r="C214" s="21">
        <f t="shared" si="46"/>
        <v>22</v>
      </c>
      <c r="D214" s="11">
        <v>1000</v>
      </c>
    </row>
    <row r="215" spans="1:7" ht="24" customHeight="1" x14ac:dyDescent="0.3">
      <c r="A215" s="1" t="s">
        <v>271</v>
      </c>
      <c r="B215" s="196">
        <f t="shared" si="47"/>
        <v>45.454545454545453</v>
      </c>
      <c r="C215" s="21">
        <f t="shared" si="46"/>
        <v>22</v>
      </c>
      <c r="D215" s="11">
        <v>1000</v>
      </c>
    </row>
    <row r="216" spans="1:7" ht="24" customHeight="1" x14ac:dyDescent="0.3">
      <c r="A216" s="1" t="s">
        <v>260</v>
      </c>
      <c r="B216" s="196">
        <f t="shared" si="47"/>
        <v>45.454545454545453</v>
      </c>
      <c r="C216" s="21">
        <f t="shared" si="46"/>
        <v>22</v>
      </c>
      <c r="D216" s="11">
        <v>1000</v>
      </c>
    </row>
    <row r="217" spans="1:7" ht="24" customHeight="1" x14ac:dyDescent="0.3">
      <c r="A217" s="1" t="s">
        <v>261</v>
      </c>
      <c r="B217" s="196">
        <f t="shared" si="47"/>
        <v>45.454545454545453</v>
      </c>
      <c r="C217" s="21">
        <f t="shared" si="46"/>
        <v>22</v>
      </c>
      <c r="D217" s="11">
        <v>1000</v>
      </c>
    </row>
    <row r="218" spans="1:7" ht="24" customHeight="1" thickBot="1" x14ac:dyDescent="0.35">
      <c r="A218" s="2" t="s">
        <v>255</v>
      </c>
      <c r="B218" s="203">
        <f t="shared" si="47"/>
        <v>45.454545454545453</v>
      </c>
      <c r="C218" s="22">
        <f t="shared" si="46"/>
        <v>22</v>
      </c>
      <c r="D218" s="202">
        <v>1000</v>
      </c>
    </row>
    <row r="219" spans="1:7" ht="24" customHeight="1" thickBot="1" x14ac:dyDescent="0.35"/>
    <row r="220" spans="1:7" ht="24" customHeight="1" thickBot="1" x14ac:dyDescent="0.35">
      <c r="A220" s="211" t="s">
        <v>49</v>
      </c>
      <c r="B220" s="212"/>
      <c r="C220" s="212"/>
      <c r="D220" s="213"/>
    </row>
    <row r="221" spans="1:7" ht="24" customHeight="1" thickBot="1" x14ac:dyDescent="0.35">
      <c r="A221" s="37" t="s">
        <v>3</v>
      </c>
      <c r="B221" s="38" t="s">
        <v>1</v>
      </c>
      <c r="C221" s="38" t="s">
        <v>2</v>
      </c>
      <c r="D221" s="39" t="s">
        <v>42</v>
      </c>
    </row>
    <row r="222" spans="1:7" ht="24" customHeight="1" x14ac:dyDescent="0.3">
      <c r="A222" s="1" t="s">
        <v>253</v>
      </c>
      <c r="B222" s="196">
        <f>D213</f>
        <v>1000</v>
      </c>
      <c r="C222" s="198">
        <v>0</v>
      </c>
      <c r="D222" s="11">
        <f>B222*C222</f>
        <v>0</v>
      </c>
    </row>
    <row r="223" spans="1:7" ht="24" customHeight="1" x14ac:dyDescent="0.3">
      <c r="A223" s="1" t="s">
        <v>259</v>
      </c>
      <c r="B223" s="6">
        <f t="shared" ref="B223:B227" si="48">D214</f>
        <v>1000</v>
      </c>
      <c r="C223" s="76">
        <f>C222</f>
        <v>0</v>
      </c>
      <c r="D223" s="9">
        <f t="shared" ref="D223:D227" si="49">B223*C223</f>
        <v>0</v>
      </c>
    </row>
    <row r="224" spans="1:7" ht="24" customHeight="1" x14ac:dyDescent="0.3">
      <c r="A224" s="1" t="s">
        <v>271</v>
      </c>
      <c r="B224" s="6">
        <f t="shared" si="48"/>
        <v>1000</v>
      </c>
      <c r="C224" s="76">
        <f>C223</f>
        <v>0</v>
      </c>
      <c r="D224" s="9">
        <f t="shared" si="49"/>
        <v>0</v>
      </c>
    </row>
    <row r="225" spans="1:8" ht="24" customHeight="1" x14ac:dyDescent="0.3">
      <c r="A225" s="1" t="s">
        <v>260</v>
      </c>
      <c r="B225" s="6">
        <f t="shared" si="48"/>
        <v>1000</v>
      </c>
      <c r="C225" s="76">
        <f>C224</f>
        <v>0</v>
      </c>
      <c r="D225" s="9">
        <f t="shared" si="49"/>
        <v>0</v>
      </c>
    </row>
    <row r="226" spans="1:8" ht="24" customHeight="1" x14ac:dyDescent="0.3">
      <c r="A226" s="1" t="s">
        <v>261</v>
      </c>
      <c r="B226" s="6">
        <f t="shared" si="48"/>
        <v>1000</v>
      </c>
      <c r="C226" s="76">
        <f>C225</f>
        <v>0</v>
      </c>
      <c r="D226" s="9">
        <f t="shared" si="49"/>
        <v>0</v>
      </c>
    </row>
    <row r="227" spans="1:8" ht="24" customHeight="1" thickBot="1" x14ac:dyDescent="0.35">
      <c r="A227" s="2" t="s">
        <v>255</v>
      </c>
      <c r="B227" s="7">
        <f t="shared" si="48"/>
        <v>1000</v>
      </c>
      <c r="C227" s="77">
        <f>C226</f>
        <v>0</v>
      </c>
      <c r="D227" s="10">
        <f t="shared" si="49"/>
        <v>0</v>
      </c>
    </row>
    <row r="228" spans="1:8" ht="24" customHeight="1" thickBot="1" x14ac:dyDescent="0.35"/>
    <row r="229" spans="1:8" ht="24" customHeight="1" thickBot="1" x14ac:dyDescent="0.35">
      <c r="A229" s="211" t="s">
        <v>50</v>
      </c>
      <c r="B229" s="212"/>
      <c r="C229" s="212"/>
      <c r="D229" s="213"/>
    </row>
    <row r="230" spans="1:8" ht="24" customHeight="1" thickBot="1" x14ac:dyDescent="0.35">
      <c r="A230" s="199" t="s">
        <v>3</v>
      </c>
      <c r="B230" s="200" t="s">
        <v>38</v>
      </c>
      <c r="C230" s="200" t="s">
        <v>42</v>
      </c>
      <c r="D230" s="201" t="s">
        <v>45</v>
      </c>
    </row>
    <row r="231" spans="1:8" ht="24" customHeight="1" x14ac:dyDescent="0.3">
      <c r="A231" s="1" t="s">
        <v>253</v>
      </c>
      <c r="B231" s="196">
        <f>D213</f>
        <v>1000</v>
      </c>
      <c r="C231" s="196">
        <f>D222</f>
        <v>0</v>
      </c>
      <c r="D231" s="11">
        <f>B231-C231</f>
        <v>1000</v>
      </c>
    </row>
    <row r="232" spans="1:8" ht="24" customHeight="1" x14ac:dyDescent="0.3">
      <c r="A232" s="1" t="s">
        <v>259</v>
      </c>
      <c r="B232" s="6">
        <f t="shared" ref="B232:B236" si="50">D214</f>
        <v>1000</v>
      </c>
      <c r="C232" s="6">
        <f t="shared" ref="C232:C236" si="51">D223</f>
        <v>0</v>
      </c>
      <c r="D232" s="9">
        <f t="shared" ref="D232:D236" si="52">B232-C232</f>
        <v>1000</v>
      </c>
    </row>
    <row r="233" spans="1:8" ht="24" customHeight="1" x14ac:dyDescent="0.3">
      <c r="A233" s="1" t="s">
        <v>271</v>
      </c>
      <c r="B233" s="6">
        <f t="shared" si="50"/>
        <v>1000</v>
      </c>
      <c r="C233" s="6">
        <f t="shared" si="51"/>
        <v>0</v>
      </c>
      <c r="D233" s="9">
        <f t="shared" si="52"/>
        <v>1000</v>
      </c>
    </row>
    <row r="234" spans="1:8" ht="24" customHeight="1" x14ac:dyDescent="0.3">
      <c r="A234" s="1" t="s">
        <v>260</v>
      </c>
      <c r="B234" s="6">
        <f t="shared" si="50"/>
        <v>1000</v>
      </c>
      <c r="C234" s="6">
        <f t="shared" si="51"/>
        <v>0</v>
      </c>
      <c r="D234" s="9">
        <f t="shared" si="52"/>
        <v>1000</v>
      </c>
    </row>
    <row r="235" spans="1:8" ht="24" customHeight="1" x14ac:dyDescent="0.3">
      <c r="A235" s="1" t="s">
        <v>261</v>
      </c>
      <c r="B235" s="6">
        <f t="shared" si="50"/>
        <v>1000</v>
      </c>
      <c r="C235" s="6">
        <f t="shared" si="51"/>
        <v>0</v>
      </c>
      <c r="D235" s="9">
        <f t="shared" si="52"/>
        <v>1000</v>
      </c>
    </row>
    <row r="236" spans="1:8" ht="24" customHeight="1" thickBot="1" x14ac:dyDescent="0.35">
      <c r="A236" s="2" t="s">
        <v>255</v>
      </c>
      <c r="B236" s="7">
        <f t="shared" si="50"/>
        <v>1000</v>
      </c>
      <c r="C236" s="7">
        <f t="shared" si="51"/>
        <v>0</v>
      </c>
      <c r="D236" s="10">
        <f t="shared" si="52"/>
        <v>1000</v>
      </c>
      <c r="H236" s="95"/>
    </row>
    <row r="237" spans="1:8" ht="24" customHeight="1" thickBot="1" x14ac:dyDescent="0.35">
      <c r="B237" s="182"/>
      <c r="C237" s="182"/>
      <c r="D237" s="183"/>
      <c r="H237" s="95"/>
    </row>
    <row r="238" spans="1:8" ht="24" customHeight="1" thickBot="1" x14ac:dyDescent="0.35">
      <c r="A238" s="206" t="s">
        <v>34</v>
      </c>
      <c r="B238" s="207"/>
      <c r="C238" s="207"/>
      <c r="D238" s="207"/>
      <c r="E238" s="208"/>
    </row>
    <row r="239" spans="1:8" ht="24" customHeight="1" thickBot="1" x14ac:dyDescent="0.35">
      <c r="A239" s="37" t="s">
        <v>3</v>
      </c>
      <c r="B239" s="38" t="s">
        <v>51</v>
      </c>
      <c r="C239" s="38" t="s">
        <v>273</v>
      </c>
      <c r="D239" s="38" t="s">
        <v>52</v>
      </c>
      <c r="E239" s="39" t="s">
        <v>14</v>
      </c>
    </row>
    <row r="240" spans="1:8" ht="24" customHeight="1" x14ac:dyDescent="0.3">
      <c r="A240" s="1" t="s">
        <v>253</v>
      </c>
      <c r="B240" s="196">
        <f t="shared" ref="B240:B245" si="53">D193</f>
        <v>38.813800000000015</v>
      </c>
      <c r="C240" s="6">
        <f>D203</f>
        <v>1540</v>
      </c>
      <c r="D240" s="196">
        <f>D231</f>
        <v>1000</v>
      </c>
      <c r="E240" s="11">
        <f>SUM(B240:D240)</f>
        <v>2578.8137999999999</v>
      </c>
    </row>
    <row r="241" spans="1:8" ht="24" customHeight="1" x14ac:dyDescent="0.3">
      <c r="A241" s="1" t="s">
        <v>259</v>
      </c>
      <c r="B241" s="6">
        <f t="shared" si="53"/>
        <v>4.794399999999996</v>
      </c>
      <c r="C241" s="6">
        <f t="shared" ref="C241:C245" si="54">D204</f>
        <v>0</v>
      </c>
      <c r="D241" s="196">
        <f t="shared" ref="D241:D245" si="55">D232</f>
        <v>1000</v>
      </c>
      <c r="E241" s="11">
        <f t="shared" ref="E241:E245" si="56">SUM(B241:D241)</f>
        <v>1004.7944</v>
      </c>
    </row>
    <row r="242" spans="1:8" ht="24" customHeight="1" x14ac:dyDescent="0.3">
      <c r="A242" s="1" t="s">
        <v>271</v>
      </c>
      <c r="B242" s="6">
        <f t="shared" si="53"/>
        <v>20.001400000000018</v>
      </c>
      <c r="C242" s="6">
        <f t="shared" si="54"/>
        <v>0</v>
      </c>
      <c r="D242" s="196">
        <f t="shared" si="55"/>
        <v>1000</v>
      </c>
      <c r="E242" s="11">
        <f t="shared" si="56"/>
        <v>1020.0014</v>
      </c>
    </row>
    <row r="243" spans="1:8" ht="24" customHeight="1" x14ac:dyDescent="0.3">
      <c r="A243" s="1" t="s">
        <v>260</v>
      </c>
      <c r="B243" s="6">
        <f t="shared" si="53"/>
        <v>44.073400000000021</v>
      </c>
      <c r="C243" s="6">
        <f t="shared" si="54"/>
        <v>0</v>
      </c>
      <c r="D243" s="196">
        <f t="shared" si="55"/>
        <v>1000</v>
      </c>
      <c r="E243" s="11">
        <f t="shared" si="56"/>
        <v>1044.0734</v>
      </c>
    </row>
    <row r="244" spans="1:8" ht="24" customHeight="1" x14ac:dyDescent="0.3">
      <c r="A244" s="1" t="s">
        <v>261</v>
      </c>
      <c r="B244" s="6">
        <f t="shared" si="53"/>
        <v>38.086000000000013</v>
      </c>
      <c r="C244" s="6">
        <f t="shared" si="54"/>
        <v>0</v>
      </c>
      <c r="D244" s="196">
        <f t="shared" si="55"/>
        <v>1000</v>
      </c>
      <c r="E244" s="11">
        <f t="shared" si="56"/>
        <v>1038.086</v>
      </c>
    </row>
    <row r="245" spans="1:8" ht="24" customHeight="1" thickBot="1" x14ac:dyDescent="0.35">
      <c r="A245" s="2" t="s">
        <v>255</v>
      </c>
      <c r="B245" s="7">
        <f t="shared" si="53"/>
        <v>44.073400000000021</v>
      </c>
      <c r="C245" s="7">
        <f t="shared" si="54"/>
        <v>0</v>
      </c>
      <c r="D245" s="203">
        <f t="shared" si="55"/>
        <v>1000</v>
      </c>
      <c r="E245" s="202">
        <f t="shared" si="56"/>
        <v>1044.0734</v>
      </c>
      <c r="F245" s="95"/>
    </row>
    <row r="247" spans="1:8" ht="24" customHeight="1" x14ac:dyDescent="0.3">
      <c r="A247" s="209" t="s">
        <v>122</v>
      </c>
      <c r="B247" s="209"/>
      <c r="C247" s="209"/>
      <c r="D247" s="209"/>
      <c r="E247" s="209"/>
      <c r="F247" s="209"/>
      <c r="G247" s="209"/>
      <c r="H247" s="209"/>
    </row>
    <row r="248" spans="1:8" ht="24" customHeight="1" thickBot="1" x14ac:dyDescent="0.35"/>
    <row r="249" spans="1:8" ht="24" customHeight="1" thickBot="1" x14ac:dyDescent="0.35">
      <c r="A249" s="206" t="s">
        <v>122</v>
      </c>
      <c r="B249" s="207"/>
      <c r="C249" s="207"/>
      <c r="D249" s="207"/>
      <c r="E249" s="208"/>
    </row>
    <row r="250" spans="1:8" ht="24" customHeight="1" thickBot="1" x14ac:dyDescent="0.35">
      <c r="A250" s="37" t="s">
        <v>3</v>
      </c>
      <c r="B250" s="38" t="s">
        <v>63</v>
      </c>
      <c r="C250" s="38" t="s">
        <v>64</v>
      </c>
      <c r="D250" s="38" t="s">
        <v>65</v>
      </c>
      <c r="E250" s="39" t="s">
        <v>14</v>
      </c>
    </row>
    <row r="251" spans="1:8" ht="24" customHeight="1" x14ac:dyDescent="0.3">
      <c r="A251" s="1" t="s">
        <v>253</v>
      </c>
      <c r="B251" s="196">
        <f t="shared" ref="B251:B256" si="57">E122</f>
        <v>330.51083333333327</v>
      </c>
      <c r="C251" s="196">
        <f t="shared" ref="C251:C256" si="58">D163</f>
        <v>625.5153600000001</v>
      </c>
      <c r="D251" s="196">
        <f>E240</f>
        <v>2578.8137999999999</v>
      </c>
      <c r="E251" s="11">
        <f>SUM(B251:D251)</f>
        <v>3534.839993333333</v>
      </c>
    </row>
    <row r="252" spans="1:8" ht="24" customHeight="1" x14ac:dyDescent="0.3">
      <c r="A252" s="1" t="s">
        <v>259</v>
      </c>
      <c r="B252" s="6">
        <f t="shared" si="57"/>
        <v>440.75888888888892</v>
      </c>
      <c r="C252" s="6">
        <f t="shared" si="58"/>
        <v>834.16768000000025</v>
      </c>
      <c r="D252" s="196">
        <f t="shared" ref="D252:D256" si="59">E241</f>
        <v>1004.7944</v>
      </c>
      <c r="E252" s="9">
        <f t="shared" ref="E252:E256" si="60">SUM(B252:D252)</f>
        <v>2279.7209688888888</v>
      </c>
    </row>
    <row r="253" spans="1:8" ht="24" customHeight="1" x14ac:dyDescent="0.3">
      <c r="A253" s="1" t="s">
        <v>271</v>
      </c>
      <c r="B253" s="6">
        <f t="shared" si="57"/>
        <v>391.47694444444437</v>
      </c>
      <c r="C253" s="6">
        <f t="shared" si="58"/>
        <v>740.89808000000005</v>
      </c>
      <c r="D253" s="196">
        <f t="shared" si="59"/>
        <v>1020.0014</v>
      </c>
      <c r="E253" s="9">
        <f t="shared" si="60"/>
        <v>2152.3764244444446</v>
      </c>
    </row>
    <row r="254" spans="1:8" ht="24" customHeight="1" x14ac:dyDescent="0.3">
      <c r="A254" s="1" t="s">
        <v>260</v>
      </c>
      <c r="B254" s="6">
        <f t="shared" si="57"/>
        <v>313.46583333333325</v>
      </c>
      <c r="C254" s="6">
        <f t="shared" si="58"/>
        <v>593.25648000000001</v>
      </c>
      <c r="D254" s="196">
        <f t="shared" si="59"/>
        <v>1044.0734</v>
      </c>
      <c r="E254" s="11">
        <f t="shared" si="60"/>
        <v>1950.7957133333332</v>
      </c>
    </row>
    <row r="255" spans="1:8" ht="24" customHeight="1" x14ac:dyDescent="0.3">
      <c r="A255" s="1" t="s">
        <v>261</v>
      </c>
      <c r="B255" s="6">
        <f t="shared" si="57"/>
        <v>332.86944444444441</v>
      </c>
      <c r="C255" s="6">
        <f t="shared" si="58"/>
        <v>629.97920000000011</v>
      </c>
      <c r="D255" s="196">
        <f t="shared" si="59"/>
        <v>1038.086</v>
      </c>
      <c r="E255" s="9">
        <f t="shared" si="60"/>
        <v>2000.9346444444445</v>
      </c>
    </row>
    <row r="256" spans="1:8" ht="24" customHeight="1" thickBot="1" x14ac:dyDescent="0.35">
      <c r="A256" s="2" t="s">
        <v>255</v>
      </c>
      <c r="B256" s="7">
        <f t="shared" si="57"/>
        <v>313.46583333333325</v>
      </c>
      <c r="C256" s="7">
        <f t="shared" si="58"/>
        <v>593.25648000000001</v>
      </c>
      <c r="D256" s="203">
        <f t="shared" si="59"/>
        <v>1044.0734</v>
      </c>
      <c r="E256" s="10">
        <f t="shared" si="60"/>
        <v>1950.7957133333332</v>
      </c>
      <c r="H256" s="95"/>
    </row>
    <row r="257" spans="1:8" ht="24" customHeight="1" x14ac:dyDescent="0.3">
      <c r="B257" s="182"/>
      <c r="C257" s="182"/>
      <c r="D257" s="182"/>
      <c r="E257" s="183"/>
      <c r="H257" s="95"/>
    </row>
    <row r="258" spans="1:8" ht="24" customHeight="1" x14ac:dyDescent="0.3">
      <c r="A258" s="209" t="s">
        <v>53</v>
      </c>
      <c r="B258" s="209"/>
      <c r="C258" s="209"/>
      <c r="D258" s="209"/>
      <c r="E258" s="209"/>
      <c r="F258" s="209"/>
      <c r="G258" s="209"/>
      <c r="H258" s="209"/>
    </row>
    <row r="259" spans="1:8" ht="53.25" customHeight="1" x14ac:dyDescent="0.3">
      <c r="A259" s="210" t="s">
        <v>242</v>
      </c>
      <c r="B259" s="210"/>
      <c r="C259" s="210"/>
      <c r="D259" s="210"/>
      <c r="E259" s="210"/>
      <c r="F259" s="210"/>
      <c r="G259" s="210"/>
      <c r="H259" s="210"/>
    </row>
    <row r="260" spans="1:8" ht="24" customHeight="1" thickBot="1" x14ac:dyDescent="0.35"/>
    <row r="261" spans="1:8" ht="16.2" thickBot="1" x14ac:dyDescent="0.35">
      <c r="A261" s="231" t="s">
        <v>54</v>
      </c>
      <c r="B261" s="232"/>
    </row>
    <row r="262" spans="1:8" ht="16.2" thickBot="1" x14ac:dyDescent="0.35">
      <c r="A262" s="37" t="s">
        <v>55</v>
      </c>
      <c r="B262" s="39" t="s">
        <v>2</v>
      </c>
    </row>
    <row r="263" spans="1:8" ht="31.2" x14ac:dyDescent="0.3">
      <c r="A263" s="27" t="s">
        <v>56</v>
      </c>
      <c r="B263" s="70">
        <v>0</v>
      </c>
    </row>
    <row r="264" spans="1:8" ht="31.2" x14ac:dyDescent="0.3">
      <c r="A264" s="102" t="s">
        <v>57</v>
      </c>
      <c r="B264" s="103">
        <v>0.25</v>
      </c>
    </row>
    <row r="265" spans="1:8" ht="31.2" x14ac:dyDescent="0.3">
      <c r="A265" s="102" t="s">
        <v>58</v>
      </c>
      <c r="B265" s="103">
        <v>0.75</v>
      </c>
    </row>
    <row r="266" spans="1:8" ht="32.25" customHeight="1" x14ac:dyDescent="0.3">
      <c r="A266" s="24" t="s">
        <v>59</v>
      </c>
      <c r="B266" s="71">
        <v>0</v>
      </c>
    </row>
    <row r="267" spans="1:8" ht="30" customHeight="1" thickBot="1" x14ac:dyDescent="0.35">
      <c r="A267" s="25" t="s">
        <v>60</v>
      </c>
      <c r="B267" s="72">
        <v>0</v>
      </c>
    </row>
    <row r="268" spans="1:8" ht="24" customHeight="1" thickBot="1" x14ac:dyDescent="0.35">
      <c r="A268" s="37" t="s">
        <v>30</v>
      </c>
      <c r="B268" s="26">
        <f>SUM(B264:B267)</f>
        <v>1</v>
      </c>
      <c r="H268" s="95"/>
    </row>
    <row r="270" spans="1:8" ht="24" customHeight="1" x14ac:dyDescent="0.3">
      <c r="A270" s="217" t="s">
        <v>61</v>
      </c>
      <c r="B270" s="218"/>
      <c r="C270" s="218"/>
      <c r="D270" s="218"/>
      <c r="E270" s="218"/>
      <c r="F270" s="218"/>
      <c r="G270" s="218"/>
      <c r="H270" s="218"/>
    </row>
    <row r="271" spans="1:8" ht="106.5" customHeight="1" x14ac:dyDescent="0.3">
      <c r="A271" s="210" t="s">
        <v>245</v>
      </c>
      <c r="B271" s="210"/>
      <c r="C271" s="210"/>
      <c r="D271" s="210"/>
      <c r="E271" s="210"/>
      <c r="F271" s="210"/>
      <c r="G271" s="210"/>
      <c r="H271" s="210"/>
    </row>
    <row r="272" spans="1:8" ht="16.2" thickBot="1" x14ac:dyDescent="0.35"/>
    <row r="273" spans="1:6" ht="24" customHeight="1" thickBot="1" x14ac:dyDescent="0.35">
      <c r="A273" s="211" t="s">
        <v>62</v>
      </c>
      <c r="B273" s="212"/>
      <c r="C273" s="212"/>
      <c r="D273" s="213"/>
    </row>
    <row r="274" spans="1:6" ht="30" customHeight="1" thickBot="1" x14ac:dyDescent="0.35">
      <c r="A274" s="13" t="s">
        <v>3</v>
      </c>
      <c r="B274" s="14" t="s">
        <v>1</v>
      </c>
      <c r="C274" s="16" t="s">
        <v>124</v>
      </c>
      <c r="D274" s="15" t="s">
        <v>4</v>
      </c>
    </row>
    <row r="275" spans="1:6" ht="24" customHeight="1" x14ac:dyDescent="0.3">
      <c r="A275" s="1" t="s">
        <v>253</v>
      </c>
      <c r="B275" s="5">
        <f t="shared" ref="B275:B280" si="61">G82+(E251-D145)</f>
        <v>4745.0762333333332</v>
      </c>
      <c r="C275" s="82">
        <v>8.3299999999999999E-2</v>
      </c>
      <c r="D275" s="8">
        <f>B275*C275</f>
        <v>395.26485023666663</v>
      </c>
      <c r="F275" s="184"/>
    </row>
    <row r="276" spans="1:6" ht="24" customHeight="1" x14ac:dyDescent="0.3">
      <c r="A276" s="1" t="s">
        <v>259</v>
      </c>
      <c r="B276" s="6">
        <f t="shared" si="61"/>
        <v>3893.654088888889</v>
      </c>
      <c r="C276" s="80">
        <v>8.3299999999999999E-2</v>
      </c>
      <c r="D276" s="9">
        <f t="shared" ref="D276:D280" si="62">B276*C276</f>
        <v>324.34138560444444</v>
      </c>
    </row>
    <row r="277" spans="1:6" ht="24" customHeight="1" x14ac:dyDescent="0.3">
      <c r="A277" s="1" t="s">
        <v>271</v>
      </c>
      <c r="B277" s="6">
        <f t="shared" si="61"/>
        <v>4089.1806444444446</v>
      </c>
      <c r="C277" s="80">
        <v>8.3299999999999999E-2</v>
      </c>
      <c r="D277" s="9">
        <f t="shared" si="62"/>
        <v>340.62874768222224</v>
      </c>
    </row>
    <row r="278" spans="1:6" ht="24" customHeight="1" x14ac:dyDescent="0.3">
      <c r="A278" s="1" t="s">
        <v>260</v>
      </c>
      <c r="B278" s="6">
        <f t="shared" si="61"/>
        <v>3098.6180333333332</v>
      </c>
      <c r="C278" s="80">
        <v>8.3299999999999999E-2</v>
      </c>
      <c r="D278" s="9">
        <f t="shared" si="62"/>
        <v>258.11488217666664</v>
      </c>
    </row>
    <row r="279" spans="1:6" ht="24" customHeight="1" x14ac:dyDescent="0.3">
      <c r="A279" s="1" t="s">
        <v>261</v>
      </c>
      <c r="B279" s="6">
        <f t="shared" si="61"/>
        <v>3219.8074444444446</v>
      </c>
      <c r="C279" s="80">
        <v>8.3299999999999999E-2</v>
      </c>
      <c r="D279" s="9">
        <f t="shared" si="62"/>
        <v>268.20996012222224</v>
      </c>
    </row>
    <row r="280" spans="1:6" ht="33" customHeight="1" thickBot="1" x14ac:dyDescent="0.35">
      <c r="A280" s="2" t="s">
        <v>255</v>
      </c>
      <c r="B280" s="7">
        <f t="shared" si="61"/>
        <v>3098.6180333333332</v>
      </c>
      <c r="C280" s="81">
        <v>8.3299999999999999E-2</v>
      </c>
      <c r="D280" s="10">
        <f t="shared" si="62"/>
        <v>258.11488217666664</v>
      </c>
    </row>
    <row r="281" spans="1:6" ht="16.2" thickBot="1" x14ac:dyDescent="0.35"/>
    <row r="282" spans="1:6" ht="25.5" customHeight="1" thickBot="1" x14ac:dyDescent="0.35">
      <c r="A282" s="214" t="s">
        <v>66</v>
      </c>
      <c r="B282" s="215"/>
      <c r="C282" s="215"/>
      <c r="D282" s="216"/>
      <c r="E282" s="29"/>
    </row>
    <row r="283" spans="1:6" ht="28.5" customHeight="1" thickBot="1" x14ac:dyDescent="0.35">
      <c r="A283" s="13" t="s">
        <v>3</v>
      </c>
      <c r="B283" s="14" t="s">
        <v>1</v>
      </c>
      <c r="C283" s="28" t="s">
        <v>67</v>
      </c>
      <c r="D283" s="15" t="s">
        <v>4</v>
      </c>
    </row>
    <row r="284" spans="1:6" ht="24" customHeight="1" x14ac:dyDescent="0.3">
      <c r="A284" s="1" t="s">
        <v>253</v>
      </c>
      <c r="B284" s="5">
        <f t="shared" ref="B284:B289" si="63">D154</f>
        <v>135.98160000000001</v>
      </c>
      <c r="C284" s="75">
        <v>0.5</v>
      </c>
      <c r="D284" s="8">
        <f>B284*C284</f>
        <v>67.990800000000007</v>
      </c>
    </row>
    <row r="285" spans="1:6" ht="24" customHeight="1" x14ac:dyDescent="0.3">
      <c r="A285" s="1" t="s">
        <v>259</v>
      </c>
      <c r="B285" s="6">
        <f t="shared" si="63"/>
        <v>181.34080000000003</v>
      </c>
      <c r="C285" s="76">
        <v>0.5</v>
      </c>
      <c r="D285" s="9">
        <f t="shared" ref="D285:D289" si="64">B285*C285</f>
        <v>90.670400000000015</v>
      </c>
    </row>
    <row r="286" spans="1:6" ht="24" customHeight="1" x14ac:dyDescent="0.3">
      <c r="A286" s="1" t="s">
        <v>271</v>
      </c>
      <c r="B286" s="6">
        <f t="shared" si="63"/>
        <v>161.06479999999999</v>
      </c>
      <c r="C286" s="76">
        <v>0.5</v>
      </c>
      <c r="D286" s="9">
        <f t="shared" si="64"/>
        <v>80.532399999999996</v>
      </c>
    </row>
    <row r="287" spans="1:6" ht="24" customHeight="1" x14ac:dyDescent="0.3">
      <c r="A287" s="1" t="s">
        <v>260</v>
      </c>
      <c r="B287" s="6">
        <f t="shared" si="63"/>
        <v>128.96879999999999</v>
      </c>
      <c r="C287" s="76">
        <v>0.5</v>
      </c>
      <c r="D287" s="9">
        <f t="shared" si="64"/>
        <v>64.484399999999994</v>
      </c>
    </row>
    <row r="288" spans="1:6" ht="24" customHeight="1" x14ac:dyDescent="0.3">
      <c r="A288" s="1" t="s">
        <v>261</v>
      </c>
      <c r="B288" s="6">
        <f t="shared" si="63"/>
        <v>136.952</v>
      </c>
      <c r="C288" s="76">
        <v>0.5</v>
      </c>
      <c r="D288" s="9">
        <f t="shared" si="64"/>
        <v>68.475999999999999</v>
      </c>
    </row>
    <row r="289" spans="1:8" ht="24" customHeight="1" thickBot="1" x14ac:dyDescent="0.35">
      <c r="A289" s="2" t="s">
        <v>255</v>
      </c>
      <c r="B289" s="7">
        <f t="shared" si="63"/>
        <v>128.96879999999999</v>
      </c>
      <c r="C289" s="77">
        <v>0.5</v>
      </c>
      <c r="D289" s="10">
        <f t="shared" si="64"/>
        <v>64.484399999999994</v>
      </c>
    </row>
    <row r="290" spans="1:8" ht="24" customHeight="1" thickBot="1" x14ac:dyDescent="0.35"/>
    <row r="291" spans="1:8" ht="24" customHeight="1" thickBot="1" x14ac:dyDescent="0.35">
      <c r="A291" s="211" t="s">
        <v>68</v>
      </c>
      <c r="B291" s="212"/>
      <c r="C291" s="212"/>
      <c r="D291" s="213"/>
    </row>
    <row r="292" spans="1:8" ht="24" customHeight="1" thickBot="1" x14ac:dyDescent="0.35">
      <c r="A292" s="13" t="s">
        <v>3</v>
      </c>
      <c r="B292" s="14" t="s">
        <v>1</v>
      </c>
      <c r="C292" s="14" t="s">
        <v>2</v>
      </c>
      <c r="D292" s="15" t="s">
        <v>4</v>
      </c>
    </row>
    <row r="293" spans="1:8" ht="24" customHeight="1" x14ac:dyDescent="0.3">
      <c r="A293" s="1" t="s">
        <v>253</v>
      </c>
      <c r="B293" s="5">
        <f>D275+D284</f>
        <v>463.25565023666661</v>
      </c>
      <c r="C293" s="82">
        <f>$B$264</f>
        <v>0.25</v>
      </c>
      <c r="D293" s="8">
        <f>B293*C293</f>
        <v>115.81391255916665</v>
      </c>
    </row>
    <row r="294" spans="1:8" ht="24" customHeight="1" x14ac:dyDescent="0.3">
      <c r="A294" s="1" t="s">
        <v>259</v>
      </c>
      <c r="B294" s="6">
        <f t="shared" ref="B294:B298" si="65">D276+D285</f>
        <v>415.01178560444447</v>
      </c>
      <c r="C294" s="80">
        <f t="shared" ref="C294:C298" si="66">$B$264</f>
        <v>0.25</v>
      </c>
      <c r="D294" s="9">
        <f t="shared" ref="D294:D298" si="67">B294*C294</f>
        <v>103.75294640111112</v>
      </c>
    </row>
    <row r="295" spans="1:8" ht="24" customHeight="1" x14ac:dyDescent="0.3">
      <c r="A295" s="1" t="s">
        <v>271</v>
      </c>
      <c r="B295" s="6">
        <f t="shared" si="65"/>
        <v>421.16114768222224</v>
      </c>
      <c r="C295" s="80">
        <f t="shared" si="66"/>
        <v>0.25</v>
      </c>
      <c r="D295" s="9">
        <f t="shared" si="67"/>
        <v>105.29028692055556</v>
      </c>
    </row>
    <row r="296" spans="1:8" ht="24" customHeight="1" x14ac:dyDescent="0.3">
      <c r="A296" s="1" t="s">
        <v>260</v>
      </c>
      <c r="B296" s="6">
        <f t="shared" si="65"/>
        <v>322.59928217666663</v>
      </c>
      <c r="C296" s="80">
        <f t="shared" si="66"/>
        <v>0.25</v>
      </c>
      <c r="D296" s="9">
        <f t="shared" si="67"/>
        <v>80.649820544166658</v>
      </c>
    </row>
    <row r="297" spans="1:8" ht="24" customHeight="1" x14ac:dyDescent="0.3">
      <c r="A297" s="1" t="s">
        <v>261</v>
      </c>
      <c r="B297" s="6">
        <f t="shared" si="65"/>
        <v>336.68596012222224</v>
      </c>
      <c r="C297" s="80">
        <f t="shared" si="66"/>
        <v>0.25</v>
      </c>
      <c r="D297" s="9">
        <f t="shared" si="67"/>
        <v>84.17149003055556</v>
      </c>
    </row>
    <row r="298" spans="1:8" ht="24" customHeight="1" thickBot="1" x14ac:dyDescent="0.35">
      <c r="A298" s="2" t="s">
        <v>255</v>
      </c>
      <c r="B298" s="7">
        <f t="shared" si="65"/>
        <v>322.59928217666663</v>
      </c>
      <c r="C298" s="81">
        <f t="shared" si="66"/>
        <v>0.25</v>
      </c>
      <c r="D298" s="10">
        <f t="shared" si="67"/>
        <v>80.649820544166658</v>
      </c>
      <c r="H298" s="95"/>
    </row>
    <row r="300" spans="1:8" ht="24" customHeight="1" x14ac:dyDescent="0.3">
      <c r="A300" s="217" t="s">
        <v>69</v>
      </c>
      <c r="B300" s="218"/>
      <c r="C300" s="218"/>
      <c r="D300" s="218"/>
      <c r="E300" s="218"/>
      <c r="F300" s="218"/>
      <c r="G300" s="218"/>
      <c r="H300" s="218"/>
    </row>
    <row r="301" spans="1:8" ht="101.25" customHeight="1" x14ac:dyDescent="0.3">
      <c r="A301" s="210" t="s">
        <v>246</v>
      </c>
      <c r="B301" s="210"/>
      <c r="C301" s="210"/>
      <c r="D301" s="210"/>
      <c r="E301" s="210"/>
      <c r="F301" s="210"/>
      <c r="G301" s="210"/>
      <c r="H301" s="210"/>
    </row>
    <row r="302" spans="1:8" ht="16.2" thickBot="1" x14ac:dyDescent="0.35"/>
    <row r="303" spans="1:8" ht="24" customHeight="1" thickBot="1" x14ac:dyDescent="0.35">
      <c r="A303" s="211" t="s">
        <v>70</v>
      </c>
      <c r="B303" s="212"/>
      <c r="C303" s="212"/>
      <c r="D303" s="213"/>
    </row>
    <row r="304" spans="1:8" ht="33" customHeight="1" thickBot="1" x14ac:dyDescent="0.35">
      <c r="A304" s="13" t="s">
        <v>3</v>
      </c>
      <c r="B304" s="14" t="s">
        <v>1</v>
      </c>
      <c r="C304" s="16" t="s">
        <v>124</v>
      </c>
      <c r="D304" s="15" t="s">
        <v>4</v>
      </c>
    </row>
    <row r="305" spans="1:4" ht="24" customHeight="1" x14ac:dyDescent="0.3">
      <c r="A305" s="1" t="s">
        <v>253</v>
      </c>
      <c r="B305" s="5">
        <f t="shared" ref="B305:B310" si="68">G82+E251</f>
        <v>5234.6099933333335</v>
      </c>
      <c r="C305" s="82">
        <v>8.3299999999999999E-2</v>
      </c>
      <c r="D305" s="8">
        <f>B305*C305</f>
        <v>436.04301244466666</v>
      </c>
    </row>
    <row r="306" spans="1:4" ht="24" customHeight="1" x14ac:dyDescent="0.3">
      <c r="A306" s="1" t="s">
        <v>259</v>
      </c>
      <c r="B306" s="6">
        <f t="shared" si="68"/>
        <v>4546.480968888889</v>
      </c>
      <c r="C306" s="80">
        <v>8.3299999999999999E-2</v>
      </c>
      <c r="D306" s="9">
        <f t="shared" ref="D306:D310" si="69">B306*C306</f>
        <v>378.72186470844446</v>
      </c>
    </row>
    <row r="307" spans="1:4" ht="24" customHeight="1" x14ac:dyDescent="0.3">
      <c r="A307" s="1" t="s">
        <v>271</v>
      </c>
      <c r="B307" s="6">
        <f t="shared" si="68"/>
        <v>4669.0139244444445</v>
      </c>
      <c r="C307" s="80">
        <v>8.3299999999999999E-2</v>
      </c>
      <c r="D307" s="9">
        <f t="shared" si="69"/>
        <v>388.92885990622221</v>
      </c>
    </row>
    <row r="308" spans="1:4" ht="24" customHeight="1" x14ac:dyDescent="0.3">
      <c r="A308" s="1" t="s">
        <v>260</v>
      </c>
      <c r="B308" s="6">
        <f t="shared" si="68"/>
        <v>3562.9057133333331</v>
      </c>
      <c r="C308" s="80">
        <v>8.3299999999999999E-2</v>
      </c>
      <c r="D308" s="9">
        <f t="shared" si="69"/>
        <v>296.79004592066667</v>
      </c>
    </row>
    <row r="309" spans="1:4" ht="24" customHeight="1" x14ac:dyDescent="0.3">
      <c r="A309" s="1" t="s">
        <v>261</v>
      </c>
      <c r="B309" s="6">
        <f t="shared" si="68"/>
        <v>3712.8346444444446</v>
      </c>
      <c r="C309" s="80">
        <v>8.3299999999999999E-2</v>
      </c>
      <c r="D309" s="9">
        <f t="shared" si="69"/>
        <v>309.27912588222222</v>
      </c>
    </row>
    <row r="310" spans="1:4" ht="24" customHeight="1" thickBot="1" x14ac:dyDescent="0.35">
      <c r="A310" s="2" t="s">
        <v>255</v>
      </c>
      <c r="B310" s="7">
        <f t="shared" si="68"/>
        <v>3562.9057133333331</v>
      </c>
      <c r="C310" s="81">
        <v>8.3299999999999999E-2</v>
      </c>
      <c r="D310" s="10">
        <f t="shared" si="69"/>
        <v>296.79004592066667</v>
      </c>
    </row>
    <row r="311" spans="1:4" ht="16.2" thickBot="1" x14ac:dyDescent="0.35"/>
    <row r="312" spans="1:4" ht="31.5" customHeight="1" thickBot="1" x14ac:dyDescent="0.35">
      <c r="A312" s="214" t="s">
        <v>71</v>
      </c>
      <c r="B312" s="215"/>
      <c r="C312" s="215"/>
      <c r="D312" s="216"/>
    </row>
    <row r="313" spans="1:4" ht="34.5" customHeight="1" thickBot="1" x14ac:dyDescent="0.35">
      <c r="A313" s="13" t="s">
        <v>3</v>
      </c>
      <c r="B313" s="14" t="s">
        <v>1</v>
      </c>
      <c r="C313" s="28" t="s">
        <v>67</v>
      </c>
      <c r="D313" s="15" t="s">
        <v>4</v>
      </c>
    </row>
    <row r="314" spans="1:4" ht="24" customHeight="1" x14ac:dyDescent="0.3">
      <c r="A314" s="1" t="s">
        <v>253</v>
      </c>
      <c r="B314" s="5">
        <f t="shared" ref="B314:B319" si="70">D154</f>
        <v>135.98160000000001</v>
      </c>
      <c r="C314" s="75">
        <v>0.5</v>
      </c>
      <c r="D314" s="8">
        <f>B314*C314</f>
        <v>67.990800000000007</v>
      </c>
    </row>
    <row r="315" spans="1:4" ht="24" customHeight="1" x14ac:dyDescent="0.3">
      <c r="A315" s="1" t="s">
        <v>259</v>
      </c>
      <c r="B315" s="6">
        <f t="shared" si="70"/>
        <v>181.34080000000003</v>
      </c>
      <c r="C315" s="76">
        <v>0.5</v>
      </c>
      <c r="D315" s="9">
        <f t="shared" ref="D315:D319" si="71">B315*C315</f>
        <v>90.670400000000015</v>
      </c>
    </row>
    <row r="316" spans="1:4" ht="24" customHeight="1" x14ac:dyDescent="0.3">
      <c r="A316" s="1" t="s">
        <v>271</v>
      </c>
      <c r="B316" s="6">
        <f t="shared" si="70"/>
        <v>161.06479999999999</v>
      </c>
      <c r="C316" s="76">
        <v>0.5</v>
      </c>
      <c r="D316" s="9">
        <f t="shared" si="71"/>
        <v>80.532399999999996</v>
      </c>
    </row>
    <row r="317" spans="1:4" ht="24" customHeight="1" x14ac:dyDescent="0.3">
      <c r="A317" s="1" t="s">
        <v>260</v>
      </c>
      <c r="B317" s="6">
        <f t="shared" si="70"/>
        <v>128.96879999999999</v>
      </c>
      <c r="C317" s="76">
        <v>0.5</v>
      </c>
      <c r="D317" s="9">
        <f t="shared" si="71"/>
        <v>64.484399999999994</v>
      </c>
    </row>
    <row r="318" spans="1:4" ht="24" customHeight="1" x14ac:dyDescent="0.3">
      <c r="A318" s="1" t="s">
        <v>261</v>
      </c>
      <c r="B318" s="6">
        <f t="shared" si="70"/>
        <v>136.952</v>
      </c>
      <c r="C318" s="76">
        <v>0.5</v>
      </c>
      <c r="D318" s="9">
        <f t="shared" si="71"/>
        <v>68.475999999999999</v>
      </c>
    </row>
    <row r="319" spans="1:4" ht="24" customHeight="1" thickBot="1" x14ac:dyDescent="0.35">
      <c r="A319" s="2" t="s">
        <v>255</v>
      </c>
      <c r="B319" s="7">
        <f t="shared" si="70"/>
        <v>128.96879999999999</v>
      </c>
      <c r="C319" s="77">
        <v>0.5</v>
      </c>
      <c r="D319" s="10">
        <f t="shared" si="71"/>
        <v>64.484399999999994</v>
      </c>
    </row>
    <row r="320" spans="1:4" ht="24" customHeight="1" thickBot="1" x14ac:dyDescent="0.35"/>
    <row r="321" spans="1:8" ht="24" customHeight="1" thickBot="1" x14ac:dyDescent="0.35">
      <c r="A321" s="211" t="s">
        <v>80</v>
      </c>
      <c r="B321" s="212"/>
      <c r="C321" s="212"/>
      <c r="D321" s="213"/>
    </row>
    <row r="322" spans="1:8" ht="24" customHeight="1" thickBot="1" x14ac:dyDescent="0.35">
      <c r="A322" s="13" t="s">
        <v>3</v>
      </c>
      <c r="B322" s="14" t="s">
        <v>1</v>
      </c>
      <c r="C322" s="14" t="s">
        <v>2</v>
      </c>
      <c r="D322" s="15" t="s">
        <v>4</v>
      </c>
    </row>
    <row r="323" spans="1:8" ht="24" customHeight="1" x14ac:dyDescent="0.3">
      <c r="A323" s="1" t="s">
        <v>253</v>
      </c>
      <c r="B323" s="5">
        <f>D305+D314</f>
        <v>504.03381244466664</v>
      </c>
      <c r="C323" s="82">
        <f>$B$265</f>
        <v>0.75</v>
      </c>
      <c r="D323" s="8">
        <f>B323*C323</f>
        <v>378.02535933349998</v>
      </c>
    </row>
    <row r="324" spans="1:8" ht="24" customHeight="1" x14ac:dyDescent="0.3">
      <c r="A324" s="1" t="s">
        <v>259</v>
      </c>
      <c r="B324" s="6">
        <f t="shared" ref="B324:B328" si="72">D306+D315</f>
        <v>469.39226470844449</v>
      </c>
      <c r="C324" s="80">
        <f t="shared" ref="C324:C328" si="73">$B$265</f>
        <v>0.75</v>
      </c>
      <c r="D324" s="9">
        <f t="shared" ref="D324:D328" si="74">B324*C324</f>
        <v>352.04419853133334</v>
      </c>
    </row>
    <row r="325" spans="1:8" ht="24" customHeight="1" x14ac:dyDescent="0.3">
      <c r="A325" s="1" t="s">
        <v>271</v>
      </c>
      <c r="B325" s="6">
        <f t="shared" si="72"/>
        <v>469.46125990622221</v>
      </c>
      <c r="C325" s="80">
        <f t="shared" si="73"/>
        <v>0.75</v>
      </c>
      <c r="D325" s="9">
        <f t="shared" si="74"/>
        <v>352.09594492966664</v>
      </c>
    </row>
    <row r="326" spans="1:8" ht="24" customHeight="1" x14ac:dyDescent="0.3">
      <c r="A326" s="1" t="s">
        <v>260</v>
      </c>
      <c r="B326" s="6">
        <f t="shared" si="72"/>
        <v>361.27444592066666</v>
      </c>
      <c r="C326" s="80">
        <f t="shared" si="73"/>
        <v>0.75</v>
      </c>
      <c r="D326" s="9">
        <f t="shared" si="74"/>
        <v>270.95583444049998</v>
      </c>
    </row>
    <row r="327" spans="1:8" ht="24" customHeight="1" x14ac:dyDescent="0.3">
      <c r="A327" s="1" t="s">
        <v>261</v>
      </c>
      <c r="B327" s="6">
        <f t="shared" si="72"/>
        <v>377.75512588222222</v>
      </c>
      <c r="C327" s="80">
        <f t="shared" si="73"/>
        <v>0.75</v>
      </c>
      <c r="D327" s="9">
        <f t="shared" si="74"/>
        <v>283.31634441166665</v>
      </c>
    </row>
    <row r="328" spans="1:8" ht="24" customHeight="1" thickBot="1" x14ac:dyDescent="0.35">
      <c r="A328" s="2" t="s">
        <v>255</v>
      </c>
      <c r="B328" s="7">
        <f t="shared" si="72"/>
        <v>361.27444592066666</v>
      </c>
      <c r="C328" s="81">
        <f t="shared" si="73"/>
        <v>0.75</v>
      </c>
      <c r="D328" s="10">
        <f t="shared" si="74"/>
        <v>270.95583444049998</v>
      </c>
      <c r="H328" s="95"/>
    </row>
    <row r="330" spans="1:8" ht="24" customHeight="1" x14ac:dyDescent="0.3">
      <c r="A330" s="217" t="s">
        <v>72</v>
      </c>
      <c r="B330" s="218"/>
      <c r="C330" s="218"/>
      <c r="D330" s="218"/>
      <c r="E330" s="218"/>
      <c r="F330" s="218"/>
      <c r="G330" s="218"/>
      <c r="H330" s="218"/>
    </row>
    <row r="331" spans="1:8" ht="75" customHeight="1" x14ac:dyDescent="0.3">
      <c r="A331" s="230" t="s">
        <v>247</v>
      </c>
      <c r="B331" s="230"/>
      <c r="C331" s="230"/>
      <c r="D331" s="230"/>
      <c r="E331" s="230"/>
      <c r="F331" s="230"/>
      <c r="G331" s="230"/>
      <c r="H331" s="230"/>
    </row>
    <row r="332" spans="1:8" ht="20.25" customHeight="1" thickBot="1" x14ac:dyDescent="0.35"/>
    <row r="333" spans="1:8" ht="24" customHeight="1" thickBot="1" x14ac:dyDescent="0.35">
      <c r="A333" s="206" t="s">
        <v>75</v>
      </c>
      <c r="B333" s="207"/>
      <c r="C333" s="207"/>
      <c r="D333" s="207"/>
      <c r="E333" s="208"/>
    </row>
    <row r="334" spans="1:8" ht="46.5" customHeight="1" thickBot="1" x14ac:dyDescent="0.35">
      <c r="A334" s="13" t="s">
        <v>3</v>
      </c>
      <c r="B334" s="16" t="s">
        <v>123</v>
      </c>
      <c r="C334" s="16" t="s">
        <v>74</v>
      </c>
      <c r="D334" s="16" t="s">
        <v>73</v>
      </c>
      <c r="E334" s="15" t="s">
        <v>4</v>
      </c>
    </row>
    <row r="335" spans="1:8" ht="24" customHeight="1" x14ac:dyDescent="0.3">
      <c r="A335" s="1" t="s">
        <v>253</v>
      </c>
      <c r="B335" s="35">
        <f t="shared" ref="B335:B340" si="75">-D95</f>
        <v>-141.64749999999998</v>
      </c>
      <c r="C335" s="35">
        <f t="shared" ref="C335:C340" si="76">-D104</f>
        <v>-141.64749999999998</v>
      </c>
      <c r="D335" s="35">
        <f t="shared" ref="D335:D340" si="77">-E113</f>
        <v>-47.215833333333322</v>
      </c>
      <c r="E335" s="36">
        <f t="shared" ref="E335:E340" si="78">SUM(B335:D335)</f>
        <v>-330.51083333333327</v>
      </c>
    </row>
    <row r="336" spans="1:8" ht="24" customHeight="1" x14ac:dyDescent="0.3">
      <c r="A336" s="1" t="s">
        <v>259</v>
      </c>
      <c r="B336" s="31">
        <f t="shared" si="75"/>
        <v>-188.89666666666668</v>
      </c>
      <c r="C336" s="31">
        <f t="shared" si="76"/>
        <v>-188.89666666666668</v>
      </c>
      <c r="D336" s="31">
        <f t="shared" si="77"/>
        <v>-62.965555555555554</v>
      </c>
      <c r="E336" s="32">
        <f t="shared" si="78"/>
        <v>-440.75888888888892</v>
      </c>
    </row>
    <row r="337" spans="1:8" ht="24" customHeight="1" x14ac:dyDescent="0.3">
      <c r="A337" s="1" t="s">
        <v>271</v>
      </c>
      <c r="B337" s="31">
        <f t="shared" si="75"/>
        <v>-167.77583333333331</v>
      </c>
      <c r="C337" s="31">
        <f t="shared" si="76"/>
        <v>-167.77583333333331</v>
      </c>
      <c r="D337" s="31">
        <f t="shared" si="77"/>
        <v>-55.925277777777765</v>
      </c>
      <c r="E337" s="32">
        <f t="shared" si="78"/>
        <v>-391.47694444444437</v>
      </c>
    </row>
    <row r="338" spans="1:8" ht="24" customHeight="1" x14ac:dyDescent="0.3">
      <c r="A338" s="1" t="s">
        <v>260</v>
      </c>
      <c r="B338" s="31">
        <f t="shared" si="75"/>
        <v>-134.34249999999997</v>
      </c>
      <c r="C338" s="31">
        <f t="shared" si="76"/>
        <v>-134.34249999999997</v>
      </c>
      <c r="D338" s="31">
        <f t="shared" si="77"/>
        <v>-44.78083333333332</v>
      </c>
      <c r="E338" s="32">
        <f t="shared" si="78"/>
        <v>-313.46583333333325</v>
      </c>
    </row>
    <row r="339" spans="1:8" ht="24" customHeight="1" x14ac:dyDescent="0.3">
      <c r="A339" s="1" t="s">
        <v>261</v>
      </c>
      <c r="B339" s="31">
        <f t="shared" si="75"/>
        <v>-142.65833333333333</v>
      </c>
      <c r="C339" s="31">
        <f t="shared" si="76"/>
        <v>-142.65833333333333</v>
      </c>
      <c r="D339" s="31">
        <f t="shared" si="77"/>
        <v>-47.552777777777777</v>
      </c>
      <c r="E339" s="32">
        <f t="shared" si="78"/>
        <v>-332.86944444444441</v>
      </c>
    </row>
    <row r="340" spans="1:8" ht="24" customHeight="1" thickBot="1" x14ac:dyDescent="0.35">
      <c r="A340" s="2" t="s">
        <v>255</v>
      </c>
      <c r="B340" s="33">
        <f t="shared" si="75"/>
        <v>-134.34249999999997</v>
      </c>
      <c r="C340" s="33">
        <f t="shared" si="76"/>
        <v>-134.34249999999997</v>
      </c>
      <c r="D340" s="33">
        <f t="shared" si="77"/>
        <v>-44.78083333333332</v>
      </c>
      <c r="E340" s="34">
        <f t="shared" si="78"/>
        <v>-313.46583333333325</v>
      </c>
    </row>
    <row r="341" spans="1:8" ht="24" customHeight="1" thickBot="1" x14ac:dyDescent="0.35"/>
    <row r="342" spans="1:8" ht="24" customHeight="1" thickBot="1" x14ac:dyDescent="0.35">
      <c r="A342" s="211" t="s">
        <v>76</v>
      </c>
      <c r="B342" s="212"/>
      <c r="C342" s="212"/>
      <c r="D342" s="213"/>
    </row>
    <row r="343" spans="1:8" ht="24" customHeight="1" thickBot="1" x14ac:dyDescent="0.35">
      <c r="A343" s="13" t="s">
        <v>3</v>
      </c>
      <c r="B343" s="14" t="s">
        <v>8</v>
      </c>
      <c r="C343" s="14" t="s">
        <v>2</v>
      </c>
      <c r="D343" s="15" t="s">
        <v>4</v>
      </c>
    </row>
    <row r="344" spans="1:8" ht="24" customHeight="1" x14ac:dyDescent="0.3">
      <c r="A344" s="1" t="s">
        <v>253</v>
      </c>
      <c r="B344" s="35">
        <f t="shared" ref="B344:B349" si="79">E335</f>
        <v>-330.51083333333327</v>
      </c>
      <c r="C344" s="82">
        <f>$B$266</f>
        <v>0</v>
      </c>
      <c r="D344" s="36">
        <f>B344*C344</f>
        <v>0</v>
      </c>
    </row>
    <row r="345" spans="1:8" ht="24" customHeight="1" x14ac:dyDescent="0.3">
      <c r="A345" s="1" t="s">
        <v>259</v>
      </c>
      <c r="B345" s="31">
        <f t="shared" si="79"/>
        <v>-440.75888888888892</v>
      </c>
      <c r="C345" s="80">
        <f t="shared" ref="C345:C349" si="80">$B$266</f>
        <v>0</v>
      </c>
      <c r="D345" s="32">
        <f t="shared" ref="D345:D349" si="81">B345*C345</f>
        <v>0</v>
      </c>
    </row>
    <row r="346" spans="1:8" ht="24" customHeight="1" x14ac:dyDescent="0.3">
      <c r="A346" s="1" t="s">
        <v>271</v>
      </c>
      <c r="B346" s="31">
        <f t="shared" si="79"/>
        <v>-391.47694444444437</v>
      </c>
      <c r="C346" s="80">
        <f t="shared" si="80"/>
        <v>0</v>
      </c>
      <c r="D346" s="32">
        <f t="shared" si="81"/>
        <v>0</v>
      </c>
    </row>
    <row r="347" spans="1:8" ht="24" customHeight="1" x14ac:dyDescent="0.3">
      <c r="A347" s="1" t="s">
        <v>260</v>
      </c>
      <c r="B347" s="31">
        <f t="shared" si="79"/>
        <v>-313.46583333333325</v>
      </c>
      <c r="C347" s="80">
        <f t="shared" si="80"/>
        <v>0</v>
      </c>
      <c r="D347" s="32">
        <f t="shared" si="81"/>
        <v>0</v>
      </c>
    </row>
    <row r="348" spans="1:8" ht="24" customHeight="1" x14ac:dyDescent="0.3">
      <c r="A348" s="1" t="s">
        <v>261</v>
      </c>
      <c r="B348" s="31">
        <f t="shared" si="79"/>
        <v>-332.86944444444441</v>
      </c>
      <c r="C348" s="80">
        <f t="shared" si="80"/>
        <v>0</v>
      </c>
      <c r="D348" s="32">
        <f t="shared" si="81"/>
        <v>0</v>
      </c>
    </row>
    <row r="349" spans="1:8" ht="24" customHeight="1" thickBot="1" x14ac:dyDescent="0.35">
      <c r="A349" s="2" t="s">
        <v>255</v>
      </c>
      <c r="B349" s="33">
        <f t="shared" si="79"/>
        <v>-313.46583333333325</v>
      </c>
      <c r="C349" s="81">
        <f t="shared" si="80"/>
        <v>0</v>
      </c>
      <c r="D349" s="34">
        <f t="shared" si="81"/>
        <v>0</v>
      </c>
      <c r="H349" s="95"/>
    </row>
    <row r="351" spans="1:8" ht="24" customHeight="1" x14ac:dyDescent="0.3">
      <c r="A351" s="209" t="s">
        <v>53</v>
      </c>
      <c r="B351" s="209"/>
      <c r="C351" s="209"/>
      <c r="D351" s="209"/>
      <c r="E351" s="209"/>
      <c r="F351" s="209"/>
      <c r="G351" s="209"/>
      <c r="H351" s="209"/>
    </row>
    <row r="352" spans="1:8" ht="24" customHeight="1" thickBot="1" x14ac:dyDescent="0.35"/>
    <row r="353" spans="1:9" ht="24" customHeight="1" thickBot="1" x14ac:dyDescent="0.35">
      <c r="A353" s="206" t="s">
        <v>53</v>
      </c>
      <c r="B353" s="207"/>
      <c r="C353" s="207"/>
      <c r="D353" s="207"/>
      <c r="E353" s="208"/>
    </row>
    <row r="354" spans="1:9" ht="24" customHeight="1" thickBot="1" x14ac:dyDescent="0.35">
      <c r="A354" s="13" t="s">
        <v>3</v>
      </c>
      <c r="B354" s="14" t="s">
        <v>77</v>
      </c>
      <c r="C354" s="14" t="s">
        <v>78</v>
      </c>
      <c r="D354" s="14" t="s">
        <v>79</v>
      </c>
      <c r="E354" s="15" t="s">
        <v>14</v>
      </c>
    </row>
    <row r="355" spans="1:9" ht="24" customHeight="1" x14ac:dyDescent="0.3">
      <c r="A355" s="1" t="s">
        <v>253</v>
      </c>
      <c r="B355" s="5">
        <f t="shared" ref="B355:B360" si="82">D293</f>
        <v>115.81391255916665</v>
      </c>
      <c r="C355" s="5">
        <f>D323</f>
        <v>378.02535933349998</v>
      </c>
      <c r="D355" s="35">
        <f>D344</f>
        <v>0</v>
      </c>
      <c r="E355" s="8">
        <f t="shared" ref="E355:E360" si="83">SUM(B355:D355)</f>
        <v>493.8392718926666</v>
      </c>
    </row>
    <row r="356" spans="1:9" ht="24" customHeight="1" x14ac:dyDescent="0.3">
      <c r="A356" s="1" t="s">
        <v>259</v>
      </c>
      <c r="B356" s="6">
        <f t="shared" si="82"/>
        <v>103.75294640111112</v>
      </c>
      <c r="C356" s="6">
        <f t="shared" ref="C356:C360" si="84">D324</f>
        <v>352.04419853133334</v>
      </c>
      <c r="D356" s="31">
        <f t="shared" ref="D356:D360" si="85">D345</f>
        <v>0</v>
      </c>
      <c r="E356" s="9">
        <f t="shared" si="83"/>
        <v>455.79714493244444</v>
      </c>
    </row>
    <row r="357" spans="1:9" ht="24" customHeight="1" x14ac:dyDescent="0.3">
      <c r="A357" s="1" t="s">
        <v>271</v>
      </c>
      <c r="B357" s="6">
        <f t="shared" si="82"/>
        <v>105.29028692055556</v>
      </c>
      <c r="C357" s="6">
        <f t="shared" si="84"/>
        <v>352.09594492966664</v>
      </c>
      <c r="D357" s="31">
        <f t="shared" si="85"/>
        <v>0</v>
      </c>
      <c r="E357" s="9">
        <f t="shared" si="83"/>
        <v>457.3862318502222</v>
      </c>
    </row>
    <row r="358" spans="1:9" ht="24" customHeight="1" x14ac:dyDescent="0.3">
      <c r="A358" s="1" t="s">
        <v>260</v>
      </c>
      <c r="B358" s="6">
        <f t="shared" si="82"/>
        <v>80.649820544166658</v>
      </c>
      <c r="C358" s="6">
        <f t="shared" si="84"/>
        <v>270.95583444049998</v>
      </c>
      <c r="D358" s="31">
        <f t="shared" si="85"/>
        <v>0</v>
      </c>
      <c r="E358" s="9">
        <f t="shared" si="83"/>
        <v>351.60565498466667</v>
      </c>
    </row>
    <row r="359" spans="1:9" ht="24" customHeight="1" x14ac:dyDescent="0.3">
      <c r="A359" s="1" t="s">
        <v>261</v>
      </c>
      <c r="B359" s="6">
        <f t="shared" si="82"/>
        <v>84.17149003055556</v>
      </c>
      <c r="C359" s="6">
        <f t="shared" si="84"/>
        <v>283.31634441166665</v>
      </c>
      <c r="D359" s="31">
        <f t="shared" si="85"/>
        <v>0</v>
      </c>
      <c r="E359" s="9">
        <f t="shared" si="83"/>
        <v>367.48783444222221</v>
      </c>
    </row>
    <row r="360" spans="1:9" ht="24" customHeight="1" thickBot="1" x14ac:dyDescent="0.35">
      <c r="A360" s="2" t="s">
        <v>255</v>
      </c>
      <c r="B360" s="7">
        <f t="shared" si="82"/>
        <v>80.649820544166658</v>
      </c>
      <c r="C360" s="7">
        <f t="shared" si="84"/>
        <v>270.95583444049998</v>
      </c>
      <c r="D360" s="33">
        <f t="shared" si="85"/>
        <v>0</v>
      </c>
      <c r="E360" s="10">
        <f t="shared" si="83"/>
        <v>351.60565498466667</v>
      </c>
      <c r="H360" s="95"/>
    </row>
    <row r="362" spans="1:9" ht="24" customHeight="1" x14ac:dyDescent="0.3">
      <c r="A362" s="209" t="s">
        <v>81</v>
      </c>
      <c r="B362" s="209"/>
      <c r="C362" s="209"/>
      <c r="D362" s="209"/>
      <c r="E362" s="209"/>
      <c r="F362" s="209"/>
      <c r="G362" s="209"/>
      <c r="H362" s="209"/>
    </row>
    <row r="363" spans="1:9" ht="77.25" customHeight="1" thickBot="1" x14ac:dyDescent="0.35">
      <c r="A363" s="210" t="s">
        <v>264</v>
      </c>
      <c r="B363" s="210"/>
      <c r="C363" s="210"/>
      <c r="D363" s="210"/>
      <c r="E363" s="210"/>
      <c r="F363" s="210"/>
      <c r="G363" s="210"/>
      <c r="H363" s="210"/>
    </row>
    <row r="364" spans="1:9" ht="31.5" customHeight="1" thickBot="1" x14ac:dyDescent="0.35">
      <c r="A364" s="214" t="s">
        <v>134</v>
      </c>
      <c r="B364" s="215"/>
      <c r="C364" s="215"/>
      <c r="D364" s="215"/>
      <c r="E364" s="216"/>
      <c r="G364" s="214" t="s">
        <v>104</v>
      </c>
      <c r="H364" s="215"/>
      <c r="I364" s="216"/>
    </row>
    <row r="365" spans="1:9" ht="16.5" customHeight="1" thickBot="1" x14ac:dyDescent="0.35">
      <c r="A365" s="214" t="s">
        <v>85</v>
      </c>
      <c r="B365" s="215"/>
      <c r="C365" s="215"/>
      <c r="D365" s="215"/>
      <c r="E365" s="216"/>
      <c r="G365" s="226" t="s">
        <v>102</v>
      </c>
      <c r="H365" s="214" t="s">
        <v>254</v>
      </c>
      <c r="I365" s="216"/>
    </row>
    <row r="366" spans="1:9" ht="24" customHeight="1" thickBot="1" x14ac:dyDescent="0.35">
      <c r="A366" s="228" t="s">
        <v>3</v>
      </c>
      <c r="B366" s="228" t="s">
        <v>86</v>
      </c>
      <c r="C366" s="228" t="s">
        <v>87</v>
      </c>
      <c r="D366" s="96" t="s">
        <v>88</v>
      </c>
      <c r="E366" s="97"/>
      <c r="G366" s="227"/>
      <c r="H366" s="62" t="s">
        <v>266</v>
      </c>
      <c r="I366" s="63" t="s">
        <v>267</v>
      </c>
    </row>
    <row r="367" spans="1:9" ht="31.5" customHeight="1" thickBot="1" x14ac:dyDescent="0.35">
      <c r="A367" s="229"/>
      <c r="B367" s="229"/>
      <c r="C367" s="229"/>
      <c r="D367" s="60" t="s">
        <v>89</v>
      </c>
      <c r="E367" s="60" t="s">
        <v>90</v>
      </c>
      <c r="G367" s="44" t="s">
        <v>18</v>
      </c>
      <c r="H367" s="45" t="s">
        <v>265</v>
      </c>
      <c r="I367" s="57">
        <f t="shared" ref="I367:I378" si="86">E368</f>
        <v>20.712328767123289</v>
      </c>
    </row>
    <row r="368" spans="1:9" ht="24" customHeight="1" x14ac:dyDescent="0.3">
      <c r="A368" s="44" t="s">
        <v>18</v>
      </c>
      <c r="B368" s="45">
        <v>1</v>
      </c>
      <c r="C368" s="46">
        <v>30</v>
      </c>
      <c r="D368" s="48">
        <f>(252/365)</f>
        <v>0.69041095890410964</v>
      </c>
      <c r="E368" s="47">
        <f t="shared" ref="E368:E379" si="87">(B368*C368)*D368</f>
        <v>20.712328767123289</v>
      </c>
      <c r="G368" s="24" t="s">
        <v>91</v>
      </c>
      <c r="H368" s="49" t="s">
        <v>265</v>
      </c>
      <c r="I368" s="58">
        <f t="shared" si="86"/>
        <v>0</v>
      </c>
    </row>
    <row r="369" spans="1:9" ht="24" customHeight="1" x14ac:dyDescent="0.3">
      <c r="A369" s="24" t="s">
        <v>91</v>
      </c>
      <c r="B369" s="49">
        <v>0</v>
      </c>
      <c r="C369" s="50">
        <v>1</v>
      </c>
      <c r="D369" s="52">
        <v>1</v>
      </c>
      <c r="E369" s="51">
        <f t="shared" si="87"/>
        <v>0</v>
      </c>
      <c r="G369" s="24" t="s">
        <v>92</v>
      </c>
      <c r="H369" s="49" t="s">
        <v>265</v>
      </c>
      <c r="I369" s="58">
        <f t="shared" si="86"/>
        <v>0</v>
      </c>
    </row>
    <row r="370" spans="1:9" ht="24" customHeight="1" x14ac:dyDescent="0.3">
      <c r="A370" s="24" t="s">
        <v>92</v>
      </c>
      <c r="B370" s="49">
        <v>0</v>
      </c>
      <c r="C370" s="50">
        <v>15</v>
      </c>
      <c r="D370" s="52">
        <f>(252/365)</f>
        <v>0.69041095890410964</v>
      </c>
      <c r="E370" s="51">
        <f t="shared" si="87"/>
        <v>0</v>
      </c>
      <c r="G370" s="24" t="s">
        <v>93</v>
      </c>
      <c r="H370" s="49" t="s">
        <v>265</v>
      </c>
      <c r="I370" s="58">
        <f t="shared" si="86"/>
        <v>0</v>
      </c>
    </row>
    <row r="371" spans="1:9" ht="24" customHeight="1" x14ac:dyDescent="0.3">
      <c r="A371" s="24" t="s">
        <v>93</v>
      </c>
      <c r="B371" s="49">
        <v>0</v>
      </c>
      <c r="C371" s="50">
        <v>5</v>
      </c>
      <c r="D371" s="52">
        <f>(252/365)</f>
        <v>0.69041095890410964</v>
      </c>
      <c r="E371" s="51">
        <f t="shared" si="87"/>
        <v>0</v>
      </c>
      <c r="G371" s="24" t="s">
        <v>94</v>
      </c>
      <c r="H371" s="49" t="s">
        <v>265</v>
      </c>
      <c r="I371" s="58">
        <f t="shared" si="86"/>
        <v>0</v>
      </c>
    </row>
    <row r="372" spans="1:9" ht="24" customHeight="1" x14ac:dyDescent="0.3">
      <c r="A372" s="24" t="s">
        <v>94</v>
      </c>
      <c r="B372" s="49">
        <v>0</v>
      </c>
      <c r="C372" s="50">
        <v>2</v>
      </c>
      <c r="D372" s="52">
        <v>1</v>
      </c>
      <c r="E372" s="51">
        <f t="shared" si="87"/>
        <v>0</v>
      </c>
      <c r="G372" s="24" t="s">
        <v>95</v>
      </c>
      <c r="H372" s="49" t="s">
        <v>265</v>
      </c>
      <c r="I372" s="58">
        <f t="shared" si="86"/>
        <v>0</v>
      </c>
    </row>
    <row r="373" spans="1:9" ht="24" customHeight="1" x14ac:dyDescent="0.3">
      <c r="A373" s="24" t="s">
        <v>95</v>
      </c>
      <c r="B373" s="49">
        <v>0</v>
      </c>
      <c r="C373" s="50">
        <v>2</v>
      </c>
      <c r="D373" s="52">
        <f>(252/365)</f>
        <v>0.69041095890410964</v>
      </c>
      <c r="E373" s="51">
        <f t="shared" si="87"/>
        <v>0</v>
      </c>
      <c r="G373" s="24" t="s">
        <v>96</v>
      </c>
      <c r="H373" s="49" t="s">
        <v>265</v>
      </c>
      <c r="I373" s="58">
        <f t="shared" si="86"/>
        <v>0</v>
      </c>
    </row>
    <row r="374" spans="1:9" ht="24" customHeight="1" x14ac:dyDescent="0.3">
      <c r="A374" s="24" t="s">
        <v>96</v>
      </c>
      <c r="B374" s="49">
        <v>0</v>
      </c>
      <c r="C374" s="50">
        <v>3</v>
      </c>
      <c r="D374" s="52">
        <v>1</v>
      </c>
      <c r="E374" s="51">
        <f t="shared" si="87"/>
        <v>0</v>
      </c>
      <c r="G374" s="24" t="s">
        <v>97</v>
      </c>
      <c r="H374" s="49" t="s">
        <v>265</v>
      </c>
      <c r="I374" s="58">
        <f t="shared" si="86"/>
        <v>0</v>
      </c>
    </row>
    <row r="375" spans="1:9" ht="24" customHeight="1" x14ac:dyDescent="0.3">
      <c r="A375" s="24" t="s">
        <v>97</v>
      </c>
      <c r="B375" s="49">
        <v>0</v>
      </c>
      <c r="C375" s="50">
        <v>1</v>
      </c>
      <c r="D375" s="52">
        <v>1</v>
      </c>
      <c r="E375" s="51">
        <f t="shared" si="87"/>
        <v>0</v>
      </c>
      <c r="G375" s="24" t="s">
        <v>98</v>
      </c>
      <c r="H375" s="49" t="s">
        <v>265</v>
      </c>
      <c r="I375" s="58">
        <f t="shared" si="86"/>
        <v>0</v>
      </c>
    </row>
    <row r="376" spans="1:9" ht="24" customHeight="1" x14ac:dyDescent="0.3">
      <c r="A376" s="24" t="s">
        <v>98</v>
      </c>
      <c r="B376" s="49">
        <v>0</v>
      </c>
      <c r="C376" s="50">
        <v>1</v>
      </c>
      <c r="D376" s="52">
        <v>1</v>
      </c>
      <c r="E376" s="51">
        <f t="shared" si="87"/>
        <v>0</v>
      </c>
      <c r="G376" s="24" t="s">
        <v>99</v>
      </c>
      <c r="H376" s="49" t="s">
        <v>265</v>
      </c>
      <c r="I376" s="58">
        <f t="shared" si="86"/>
        <v>0</v>
      </c>
    </row>
    <row r="377" spans="1:9" ht="24" customHeight="1" x14ac:dyDescent="0.3">
      <c r="A377" s="24" t="s">
        <v>99</v>
      </c>
      <c r="B377" s="49">
        <v>0</v>
      </c>
      <c r="C377" s="50">
        <v>20</v>
      </c>
      <c r="D377" s="52">
        <f>(252/365)</f>
        <v>0.69041095890410964</v>
      </c>
      <c r="E377" s="51">
        <f t="shared" si="87"/>
        <v>0</v>
      </c>
      <c r="G377" s="24" t="s">
        <v>100</v>
      </c>
      <c r="H377" s="49" t="s">
        <v>265</v>
      </c>
      <c r="I377" s="58">
        <f t="shared" si="86"/>
        <v>0</v>
      </c>
    </row>
    <row r="378" spans="1:9" ht="24" customHeight="1" thickBot="1" x14ac:dyDescent="0.35">
      <c r="A378" s="24" t="s">
        <v>100</v>
      </c>
      <c r="B378" s="49">
        <v>0</v>
      </c>
      <c r="C378" s="50">
        <v>180</v>
      </c>
      <c r="D378" s="52">
        <f>(252/365)</f>
        <v>0.69041095890410964</v>
      </c>
      <c r="E378" s="51">
        <f t="shared" si="87"/>
        <v>0</v>
      </c>
      <c r="G378" s="53" t="s">
        <v>101</v>
      </c>
      <c r="H378" s="74" t="s">
        <v>265</v>
      </c>
      <c r="I378" s="185">
        <f t="shared" si="86"/>
        <v>0</v>
      </c>
    </row>
    <row r="379" spans="1:9" ht="24" customHeight="1" thickBot="1" x14ac:dyDescent="0.35">
      <c r="A379" s="53" t="s">
        <v>101</v>
      </c>
      <c r="B379" s="74">
        <v>0</v>
      </c>
      <c r="C379" s="54">
        <v>6</v>
      </c>
      <c r="D379" s="56">
        <v>1</v>
      </c>
      <c r="E379" s="55">
        <f t="shared" si="87"/>
        <v>0</v>
      </c>
      <c r="G379" s="62" t="s">
        <v>103</v>
      </c>
      <c r="H379" s="64">
        <f>SUM(H367:H378)</f>
        <v>0</v>
      </c>
      <c r="I379" s="65">
        <f>SUM(I367:I378)</f>
        <v>20.712328767123289</v>
      </c>
    </row>
    <row r="381" spans="1:9" ht="24" customHeight="1" x14ac:dyDescent="0.3">
      <c r="A381" s="217" t="s">
        <v>108</v>
      </c>
      <c r="B381" s="218"/>
      <c r="C381" s="218"/>
      <c r="D381" s="218"/>
      <c r="E381" s="218"/>
      <c r="F381" s="218"/>
      <c r="G381" s="218"/>
      <c r="H381" s="218"/>
    </row>
    <row r="382" spans="1:9" ht="78" customHeight="1" x14ac:dyDescent="0.3">
      <c r="A382" s="210" t="s">
        <v>248</v>
      </c>
      <c r="B382" s="210"/>
      <c r="C382" s="210"/>
      <c r="D382" s="210"/>
      <c r="E382" s="210"/>
      <c r="F382" s="210"/>
      <c r="G382" s="210"/>
      <c r="H382" s="210"/>
    </row>
    <row r="383" spans="1:9" ht="24" customHeight="1" thickBot="1" x14ac:dyDescent="0.35"/>
    <row r="384" spans="1:9" ht="24" customHeight="1" thickBot="1" x14ac:dyDescent="0.35">
      <c r="A384" s="211" t="s">
        <v>84</v>
      </c>
      <c r="B384" s="212"/>
      <c r="C384" s="212"/>
      <c r="D384" s="213"/>
    </row>
    <row r="385" spans="1:8" ht="24" customHeight="1" thickBot="1" x14ac:dyDescent="0.35">
      <c r="A385" s="13" t="s">
        <v>3</v>
      </c>
      <c r="B385" s="14" t="s">
        <v>1</v>
      </c>
      <c r="C385" s="14" t="s">
        <v>83</v>
      </c>
      <c r="D385" s="15" t="s">
        <v>82</v>
      </c>
    </row>
    <row r="386" spans="1:8" ht="24" customHeight="1" x14ac:dyDescent="0.3">
      <c r="A386" s="1" t="s">
        <v>253</v>
      </c>
      <c r="B386" s="5">
        <f t="shared" ref="B386:B391" si="88">G82+E251+E355</f>
        <v>5728.4492652259996</v>
      </c>
      <c r="C386" s="20">
        <v>30</v>
      </c>
      <c r="D386" s="8">
        <f>B386/C386</f>
        <v>190.94830884086664</v>
      </c>
    </row>
    <row r="387" spans="1:8" ht="24" customHeight="1" x14ac:dyDescent="0.3">
      <c r="A387" s="1" t="s">
        <v>259</v>
      </c>
      <c r="B387" s="6">
        <f t="shared" si="88"/>
        <v>5002.2781138213331</v>
      </c>
      <c r="C387" s="21">
        <f>C386</f>
        <v>30</v>
      </c>
      <c r="D387" s="9">
        <f t="shared" ref="D387:D391" si="89">B387/C387</f>
        <v>166.74260379404444</v>
      </c>
    </row>
    <row r="388" spans="1:8" ht="24" customHeight="1" x14ac:dyDescent="0.3">
      <c r="A388" s="1" t="s">
        <v>271</v>
      </c>
      <c r="B388" s="6">
        <f t="shared" si="88"/>
        <v>5126.4001562946669</v>
      </c>
      <c r="C388" s="21">
        <f>C387</f>
        <v>30</v>
      </c>
      <c r="D388" s="9">
        <f t="shared" si="89"/>
        <v>170.88000520982223</v>
      </c>
    </row>
    <row r="389" spans="1:8" ht="24" customHeight="1" x14ac:dyDescent="0.3">
      <c r="A389" s="1" t="s">
        <v>260</v>
      </c>
      <c r="B389" s="6">
        <f t="shared" si="88"/>
        <v>3914.5113683179998</v>
      </c>
      <c r="C389" s="21">
        <f>C388</f>
        <v>30</v>
      </c>
      <c r="D389" s="9">
        <f t="shared" si="89"/>
        <v>130.48371227726665</v>
      </c>
    </row>
    <row r="390" spans="1:8" ht="24" customHeight="1" x14ac:dyDescent="0.3">
      <c r="A390" s="1" t="s">
        <v>261</v>
      </c>
      <c r="B390" s="6">
        <f t="shared" si="88"/>
        <v>4080.3224788866669</v>
      </c>
      <c r="C390" s="21">
        <f>C389</f>
        <v>30</v>
      </c>
      <c r="D390" s="9">
        <f t="shared" si="89"/>
        <v>136.01074929622223</v>
      </c>
    </row>
    <row r="391" spans="1:8" ht="24" customHeight="1" thickBot="1" x14ac:dyDescent="0.35">
      <c r="A391" s="2" t="s">
        <v>255</v>
      </c>
      <c r="B391" s="7">
        <f t="shared" si="88"/>
        <v>3914.5113683179998</v>
      </c>
      <c r="C391" s="22">
        <f>C390</f>
        <v>30</v>
      </c>
      <c r="D391" s="10">
        <f t="shared" si="89"/>
        <v>130.48371227726665</v>
      </c>
    </row>
    <row r="392" spans="1:8" ht="16.2" thickBot="1" x14ac:dyDescent="0.35"/>
    <row r="393" spans="1:8" ht="24" customHeight="1" thickBot="1" x14ac:dyDescent="0.35">
      <c r="A393" s="214" t="s">
        <v>108</v>
      </c>
      <c r="B393" s="215"/>
      <c r="C393" s="215"/>
      <c r="D393" s="215"/>
      <c r="E393" s="216"/>
    </row>
    <row r="394" spans="1:8" ht="33.75" customHeight="1" thickBot="1" x14ac:dyDescent="0.35">
      <c r="A394" s="13" t="s">
        <v>3</v>
      </c>
      <c r="B394" s="14" t="s">
        <v>82</v>
      </c>
      <c r="C394" s="16" t="s">
        <v>105</v>
      </c>
      <c r="D394" s="14" t="s">
        <v>106</v>
      </c>
      <c r="E394" s="15" t="s">
        <v>107</v>
      </c>
    </row>
    <row r="395" spans="1:8" ht="24" customHeight="1" x14ac:dyDescent="0.3">
      <c r="A395" s="1" t="s">
        <v>253</v>
      </c>
      <c r="B395" s="5">
        <f>D386</f>
        <v>190.94830884086664</v>
      </c>
      <c r="C395" s="68">
        <f t="shared" ref="C395:C400" si="90">$I$379</f>
        <v>20.712328767123289</v>
      </c>
      <c r="D395" s="5">
        <f>B395*C395</f>
        <v>3954.9841502382246</v>
      </c>
      <c r="E395" s="8">
        <f t="shared" ref="E395:E400" si="91">D395/12</f>
        <v>329.58201251985207</v>
      </c>
    </row>
    <row r="396" spans="1:8" ht="24" customHeight="1" x14ac:dyDescent="0.3">
      <c r="A396" s="1" t="s">
        <v>259</v>
      </c>
      <c r="B396" s="6">
        <f t="shared" ref="B396:B400" si="92">D387</f>
        <v>166.74260379404444</v>
      </c>
      <c r="C396" s="66">
        <f t="shared" si="90"/>
        <v>20.712328767123289</v>
      </c>
      <c r="D396" s="6">
        <f t="shared" ref="D396:D400" si="93">B396*C396</f>
        <v>3453.6276292684274</v>
      </c>
      <c r="E396" s="9">
        <f t="shared" si="91"/>
        <v>287.8023024390356</v>
      </c>
    </row>
    <row r="397" spans="1:8" ht="24" customHeight="1" x14ac:dyDescent="0.3">
      <c r="A397" s="1" t="s">
        <v>271</v>
      </c>
      <c r="B397" s="6">
        <f t="shared" si="92"/>
        <v>170.88000520982223</v>
      </c>
      <c r="C397" s="66">
        <f t="shared" si="90"/>
        <v>20.712328767123289</v>
      </c>
      <c r="D397" s="6">
        <f t="shared" si="93"/>
        <v>3539.3228476335785</v>
      </c>
      <c r="E397" s="9">
        <f t="shared" si="91"/>
        <v>294.94357063613154</v>
      </c>
    </row>
    <row r="398" spans="1:8" ht="24" customHeight="1" x14ac:dyDescent="0.3">
      <c r="A398" s="1" t="s">
        <v>260</v>
      </c>
      <c r="B398" s="6">
        <f t="shared" si="92"/>
        <v>130.48371227726665</v>
      </c>
      <c r="C398" s="66">
        <f t="shared" si="90"/>
        <v>20.712328767123289</v>
      </c>
      <c r="D398" s="6">
        <f t="shared" si="93"/>
        <v>2702.621547441468</v>
      </c>
      <c r="E398" s="9">
        <f t="shared" si="91"/>
        <v>225.21846228678899</v>
      </c>
    </row>
    <row r="399" spans="1:8" ht="24" customHeight="1" x14ac:dyDescent="0.3">
      <c r="A399" s="1" t="s">
        <v>261</v>
      </c>
      <c r="B399" s="6">
        <f t="shared" si="92"/>
        <v>136.01074929622223</v>
      </c>
      <c r="C399" s="66">
        <f t="shared" si="90"/>
        <v>20.712328767123289</v>
      </c>
      <c r="D399" s="6">
        <f t="shared" si="93"/>
        <v>2817.0993552861373</v>
      </c>
      <c r="E399" s="9">
        <f t="shared" si="91"/>
        <v>234.75827960717811</v>
      </c>
    </row>
    <row r="400" spans="1:8" ht="24" customHeight="1" thickBot="1" x14ac:dyDescent="0.35">
      <c r="A400" s="2" t="s">
        <v>255</v>
      </c>
      <c r="B400" s="7">
        <f t="shared" si="92"/>
        <v>130.48371227726665</v>
      </c>
      <c r="C400" s="67">
        <f t="shared" si="90"/>
        <v>20.712328767123289</v>
      </c>
      <c r="D400" s="7">
        <f t="shared" si="93"/>
        <v>2702.621547441468</v>
      </c>
      <c r="E400" s="10">
        <f t="shared" si="91"/>
        <v>225.21846228678899</v>
      </c>
      <c r="H400" s="95"/>
    </row>
    <row r="402" spans="1:8" ht="24" customHeight="1" x14ac:dyDescent="0.3">
      <c r="A402" s="209" t="s">
        <v>81</v>
      </c>
      <c r="B402" s="209"/>
      <c r="C402" s="209"/>
      <c r="D402" s="209"/>
      <c r="E402" s="209"/>
      <c r="F402" s="209"/>
      <c r="G402" s="209"/>
      <c r="H402" s="209"/>
    </row>
    <row r="403" spans="1:8" ht="24" customHeight="1" thickBot="1" x14ac:dyDescent="0.35"/>
    <row r="404" spans="1:8" ht="24" customHeight="1" thickBot="1" x14ac:dyDescent="0.35">
      <c r="A404" s="206" t="s">
        <v>81</v>
      </c>
      <c r="B404" s="207"/>
      <c r="C404" s="208"/>
    </row>
    <row r="405" spans="1:8" ht="24" customHeight="1" thickBot="1" x14ac:dyDescent="0.35">
      <c r="A405" s="13" t="s">
        <v>3</v>
      </c>
      <c r="B405" s="14" t="s">
        <v>109</v>
      </c>
      <c r="C405" s="15" t="s">
        <v>14</v>
      </c>
    </row>
    <row r="406" spans="1:8" ht="24" customHeight="1" x14ac:dyDescent="0.3">
      <c r="A406" s="1" t="s">
        <v>253</v>
      </c>
      <c r="B406" s="5">
        <f>E395</f>
        <v>329.58201251985207</v>
      </c>
      <c r="C406" s="8">
        <f>B406</f>
        <v>329.58201251985207</v>
      </c>
    </row>
    <row r="407" spans="1:8" ht="24" customHeight="1" x14ac:dyDescent="0.3">
      <c r="A407" s="1" t="s">
        <v>259</v>
      </c>
      <c r="B407" s="6">
        <f t="shared" ref="B407:B411" si="94">E396</f>
        <v>287.8023024390356</v>
      </c>
      <c r="C407" s="9">
        <f t="shared" ref="C407:C411" si="95">B407</f>
        <v>287.8023024390356</v>
      </c>
    </row>
    <row r="408" spans="1:8" ht="24" customHeight="1" x14ac:dyDescent="0.3">
      <c r="A408" s="1" t="s">
        <v>271</v>
      </c>
      <c r="B408" s="6">
        <f t="shared" si="94"/>
        <v>294.94357063613154</v>
      </c>
      <c r="C408" s="9">
        <f t="shared" si="95"/>
        <v>294.94357063613154</v>
      </c>
    </row>
    <row r="409" spans="1:8" ht="24" customHeight="1" x14ac:dyDescent="0.3">
      <c r="A409" s="1" t="s">
        <v>260</v>
      </c>
      <c r="B409" s="6">
        <f t="shared" si="94"/>
        <v>225.21846228678899</v>
      </c>
      <c r="C409" s="9">
        <f t="shared" si="95"/>
        <v>225.21846228678899</v>
      </c>
    </row>
    <row r="410" spans="1:8" ht="24" customHeight="1" x14ac:dyDescent="0.3">
      <c r="A410" s="1" t="s">
        <v>261</v>
      </c>
      <c r="B410" s="6">
        <f t="shared" si="94"/>
        <v>234.75827960717811</v>
      </c>
      <c r="C410" s="9">
        <f t="shared" si="95"/>
        <v>234.75827960717811</v>
      </c>
    </row>
    <row r="411" spans="1:8" ht="24" customHeight="1" thickBot="1" x14ac:dyDescent="0.35">
      <c r="A411" s="2" t="s">
        <v>255</v>
      </c>
      <c r="B411" s="7">
        <f t="shared" si="94"/>
        <v>225.21846228678899</v>
      </c>
      <c r="C411" s="10">
        <f t="shared" si="95"/>
        <v>225.21846228678899</v>
      </c>
    </row>
    <row r="413" spans="1:8" ht="24" customHeight="1" x14ac:dyDescent="0.3">
      <c r="A413" s="209" t="s">
        <v>110</v>
      </c>
      <c r="B413" s="209"/>
      <c r="C413" s="209"/>
      <c r="D413" s="209"/>
      <c r="E413" s="209"/>
      <c r="F413" s="209"/>
      <c r="G413" s="209"/>
      <c r="H413" s="209"/>
    </row>
    <row r="414" spans="1:8" ht="24" customHeight="1" thickBot="1" x14ac:dyDescent="0.35">
      <c r="A414" s="95"/>
      <c r="B414" s="95"/>
      <c r="C414" s="95"/>
      <c r="E414" s="95"/>
    </row>
    <row r="415" spans="1:8" ht="24" customHeight="1" thickBot="1" x14ac:dyDescent="0.35">
      <c r="A415" s="237" t="s">
        <v>141</v>
      </c>
      <c r="B415" s="238"/>
      <c r="C415" s="238"/>
      <c r="D415" s="239"/>
      <c r="E415" s="111"/>
    </row>
    <row r="416" spans="1:8" ht="24" customHeight="1" thickBot="1" x14ac:dyDescent="0.35">
      <c r="A416" s="112" t="s">
        <v>142</v>
      </c>
      <c r="B416" s="113" t="s">
        <v>143</v>
      </c>
      <c r="C416" s="113" t="s">
        <v>144</v>
      </c>
      <c r="D416" s="168" t="s">
        <v>4</v>
      </c>
    </row>
    <row r="417" spans="1:6" ht="24" customHeight="1" x14ac:dyDescent="0.3">
      <c r="A417" s="3" t="s">
        <v>145</v>
      </c>
      <c r="B417" s="186">
        <v>0</v>
      </c>
      <c r="C417" s="187">
        <v>0</v>
      </c>
      <c r="D417" s="148">
        <f>B417*C417</f>
        <v>0</v>
      </c>
    </row>
    <row r="418" spans="1:6" ht="24" customHeight="1" x14ac:dyDescent="0.3">
      <c r="A418" s="4" t="s">
        <v>146</v>
      </c>
      <c r="B418" s="114">
        <v>0</v>
      </c>
      <c r="C418" s="115">
        <v>0</v>
      </c>
      <c r="D418" s="149">
        <f t="shared" ref="D418:D420" si="96">B418*C418</f>
        <v>0</v>
      </c>
    </row>
    <row r="419" spans="1:6" ht="24" customHeight="1" x14ac:dyDescent="0.3">
      <c r="A419" s="4" t="s">
        <v>147</v>
      </c>
      <c r="B419" s="114">
        <v>0</v>
      </c>
      <c r="C419" s="115">
        <v>0</v>
      </c>
      <c r="D419" s="149">
        <f t="shared" si="96"/>
        <v>0</v>
      </c>
    </row>
    <row r="420" spans="1:6" ht="24" customHeight="1" x14ac:dyDescent="0.3">
      <c r="A420" s="4" t="s">
        <v>268</v>
      </c>
      <c r="B420" s="114">
        <v>0</v>
      </c>
      <c r="C420" s="115">
        <v>0</v>
      </c>
      <c r="D420" s="149">
        <f t="shared" si="96"/>
        <v>0</v>
      </c>
    </row>
    <row r="421" spans="1:6" ht="24" customHeight="1" thickBot="1" x14ac:dyDescent="0.35">
      <c r="A421" s="240" t="s">
        <v>148</v>
      </c>
      <c r="B421" s="241"/>
      <c r="C421" s="242"/>
      <c r="D421" s="116">
        <f>SUM(D417:D420)</f>
        <v>0</v>
      </c>
    </row>
    <row r="422" spans="1:6" ht="24" customHeight="1" thickBot="1" x14ac:dyDescent="0.35">
      <c r="B422" s="117"/>
      <c r="C422" s="117"/>
      <c r="D422" s="117"/>
      <c r="E422" s="118"/>
    </row>
    <row r="423" spans="1:6" ht="24" customHeight="1" thickBot="1" x14ac:dyDescent="0.35">
      <c r="A423" s="237" t="s">
        <v>149</v>
      </c>
      <c r="B423" s="238"/>
      <c r="C423" s="239"/>
      <c r="D423" s="119"/>
      <c r="E423" s="119"/>
    </row>
    <row r="424" spans="1:6" ht="24" customHeight="1" thickBot="1" x14ac:dyDescent="0.35">
      <c r="A424" s="120" t="s">
        <v>3</v>
      </c>
      <c r="B424" s="121" t="s">
        <v>106</v>
      </c>
      <c r="C424" s="122" t="s">
        <v>150</v>
      </c>
      <c r="D424" s="119"/>
      <c r="E424" s="119"/>
    </row>
    <row r="425" spans="1:6" ht="24" customHeight="1" x14ac:dyDescent="0.3">
      <c r="A425" s="1" t="s">
        <v>253</v>
      </c>
      <c r="B425" s="123">
        <f>D421</f>
        <v>0</v>
      </c>
      <c r="C425" s="124">
        <f>B425/12</f>
        <v>0</v>
      </c>
      <c r="D425" s="117"/>
    </row>
    <row r="426" spans="1:6" ht="24" customHeight="1" x14ac:dyDescent="0.3">
      <c r="A426" s="1" t="s">
        <v>259</v>
      </c>
      <c r="B426" s="125">
        <f t="shared" ref="B426:B430" si="97">D422</f>
        <v>0</v>
      </c>
      <c r="C426" s="126">
        <f t="shared" ref="C426:C430" si="98">B426/12</f>
        <v>0</v>
      </c>
      <c r="D426" s="117"/>
    </row>
    <row r="427" spans="1:6" ht="24" customHeight="1" x14ac:dyDescent="0.3">
      <c r="A427" s="1" t="s">
        <v>271</v>
      </c>
      <c r="B427" s="125">
        <f t="shared" si="97"/>
        <v>0</v>
      </c>
      <c r="C427" s="126">
        <f t="shared" si="98"/>
        <v>0</v>
      </c>
      <c r="D427" s="117"/>
    </row>
    <row r="428" spans="1:6" ht="24" customHeight="1" x14ac:dyDescent="0.3">
      <c r="A428" s="1" t="s">
        <v>260</v>
      </c>
      <c r="B428" s="125">
        <f t="shared" si="97"/>
        <v>0</v>
      </c>
      <c r="C428" s="126">
        <f t="shared" si="98"/>
        <v>0</v>
      </c>
      <c r="D428" s="117"/>
    </row>
    <row r="429" spans="1:6" ht="24" customHeight="1" x14ac:dyDescent="0.3">
      <c r="A429" s="1" t="s">
        <v>261</v>
      </c>
      <c r="B429" s="125">
        <f t="shared" si="97"/>
        <v>0</v>
      </c>
      <c r="C429" s="126">
        <f t="shared" si="98"/>
        <v>0</v>
      </c>
      <c r="D429" s="117"/>
    </row>
    <row r="430" spans="1:6" ht="24" customHeight="1" thickBot="1" x14ac:dyDescent="0.35">
      <c r="A430" s="2" t="s">
        <v>255</v>
      </c>
      <c r="B430" s="127">
        <f t="shared" si="97"/>
        <v>0</v>
      </c>
      <c r="C430" s="128">
        <f t="shared" si="98"/>
        <v>0</v>
      </c>
      <c r="D430" s="117"/>
    </row>
    <row r="431" spans="1:6" ht="24" customHeight="1" thickBot="1" x14ac:dyDescent="0.35">
      <c r="B431" s="117"/>
      <c r="C431" s="117"/>
      <c r="D431" s="117"/>
    </row>
    <row r="432" spans="1:6" ht="24" customHeight="1" thickBot="1" x14ac:dyDescent="0.35">
      <c r="A432" s="243" t="s">
        <v>238</v>
      </c>
      <c r="B432" s="244"/>
      <c r="C432" s="244"/>
      <c r="D432" s="244"/>
      <c r="E432" s="244"/>
      <c r="F432" s="245"/>
    </row>
    <row r="433" spans="1:11" ht="41.25" customHeight="1" thickBot="1" x14ac:dyDescent="0.35">
      <c r="A433" s="170" t="s">
        <v>151</v>
      </c>
      <c r="B433" s="171" t="s">
        <v>152</v>
      </c>
      <c r="C433" s="172" t="s">
        <v>143</v>
      </c>
      <c r="D433" s="172" t="s">
        <v>239</v>
      </c>
      <c r="E433" s="172" t="s">
        <v>153</v>
      </c>
      <c r="F433" s="39" t="s">
        <v>154</v>
      </c>
    </row>
    <row r="434" spans="1:11" ht="24" customHeight="1" x14ac:dyDescent="0.3">
      <c r="A434" s="129"/>
      <c r="B434" s="161"/>
      <c r="C434" s="130"/>
      <c r="D434" s="131"/>
      <c r="E434" s="132"/>
      <c r="F434" s="133"/>
    </row>
    <row r="435" spans="1:11" ht="24" customHeight="1" x14ac:dyDescent="0.3">
      <c r="A435" s="134"/>
      <c r="B435" s="162"/>
      <c r="C435" s="135"/>
      <c r="D435" s="136"/>
      <c r="E435" s="137"/>
      <c r="F435" s="138"/>
    </row>
    <row r="436" spans="1:11" ht="24" customHeight="1" x14ac:dyDescent="0.3">
      <c r="A436" s="134"/>
      <c r="B436" s="162"/>
      <c r="C436" s="135"/>
      <c r="D436" s="136"/>
      <c r="E436" s="137"/>
      <c r="F436" s="169"/>
      <c r="G436" s="95"/>
      <c r="H436" s="95"/>
      <c r="I436" s="95"/>
      <c r="J436" s="95"/>
      <c r="K436" s="95"/>
    </row>
    <row r="437" spans="1:11" ht="24" customHeight="1" thickBot="1" x14ac:dyDescent="0.35">
      <c r="A437" s="134"/>
      <c r="B437" s="162"/>
      <c r="C437" s="135"/>
      <c r="D437" s="136"/>
      <c r="E437" s="137"/>
      <c r="F437" s="138"/>
    </row>
    <row r="438" spans="1:11" ht="24" customHeight="1" thickBot="1" x14ac:dyDescent="0.35">
      <c r="A438" s="246" t="s">
        <v>155</v>
      </c>
      <c r="B438" s="247"/>
      <c r="C438" s="247"/>
      <c r="D438" s="248"/>
      <c r="E438" s="139"/>
      <c r="F438" s="140"/>
    </row>
    <row r="439" spans="1:11" ht="24" customHeight="1" thickBot="1" x14ac:dyDescent="0.35">
      <c r="B439" s="117"/>
      <c r="C439" s="117"/>
      <c r="D439" s="117"/>
    </row>
    <row r="440" spans="1:11" ht="24" customHeight="1" thickBot="1" x14ac:dyDescent="0.35">
      <c r="A440" s="249" t="s">
        <v>156</v>
      </c>
      <c r="B440" s="250"/>
      <c r="C440" s="250"/>
      <c r="D440" s="251"/>
    </row>
    <row r="441" spans="1:11" ht="27.75" customHeight="1" thickBot="1" x14ac:dyDescent="0.35">
      <c r="A441" s="141" t="s">
        <v>3</v>
      </c>
      <c r="B441" s="142" t="s">
        <v>106</v>
      </c>
      <c r="C441" s="142" t="s">
        <v>107</v>
      </c>
      <c r="D441" s="143" t="s">
        <v>157</v>
      </c>
    </row>
    <row r="442" spans="1:11" ht="24" customHeight="1" x14ac:dyDescent="0.3">
      <c r="A442" s="1" t="s">
        <v>253</v>
      </c>
      <c r="B442" s="123">
        <v>0</v>
      </c>
      <c r="C442" s="123">
        <f t="shared" ref="C442:C447" si="99">B442/12</f>
        <v>0</v>
      </c>
      <c r="D442" s="144">
        <v>0</v>
      </c>
    </row>
    <row r="443" spans="1:11" ht="24" customHeight="1" x14ac:dyDescent="0.3">
      <c r="A443" s="1" t="s">
        <v>259</v>
      </c>
      <c r="B443" s="125">
        <v>0</v>
      </c>
      <c r="C443" s="125">
        <f t="shared" si="99"/>
        <v>0</v>
      </c>
      <c r="D443" s="145">
        <v>0</v>
      </c>
    </row>
    <row r="444" spans="1:11" ht="24" customHeight="1" x14ac:dyDescent="0.3">
      <c r="A444" s="1" t="s">
        <v>271</v>
      </c>
      <c r="B444" s="125">
        <v>0</v>
      </c>
      <c r="C444" s="125">
        <f t="shared" si="99"/>
        <v>0</v>
      </c>
      <c r="D444" s="145">
        <v>0</v>
      </c>
    </row>
    <row r="445" spans="1:11" ht="24" customHeight="1" x14ac:dyDescent="0.3">
      <c r="A445" s="1" t="s">
        <v>260</v>
      </c>
      <c r="B445" s="125">
        <v>0</v>
      </c>
      <c r="C445" s="125">
        <f t="shared" si="99"/>
        <v>0</v>
      </c>
      <c r="D445" s="145">
        <v>0</v>
      </c>
    </row>
    <row r="446" spans="1:11" ht="24" customHeight="1" x14ac:dyDescent="0.3">
      <c r="A446" s="1" t="s">
        <v>261</v>
      </c>
      <c r="B446" s="125">
        <v>0</v>
      </c>
      <c r="C446" s="125">
        <f t="shared" si="99"/>
        <v>0</v>
      </c>
      <c r="D446" s="145">
        <v>0</v>
      </c>
    </row>
    <row r="447" spans="1:11" ht="24" customHeight="1" thickBot="1" x14ac:dyDescent="0.35">
      <c r="A447" s="2" t="s">
        <v>255</v>
      </c>
      <c r="B447" s="127">
        <v>0</v>
      </c>
      <c r="C447" s="127">
        <f t="shared" si="99"/>
        <v>0</v>
      </c>
      <c r="D447" s="146">
        <v>0</v>
      </c>
    </row>
    <row r="448" spans="1:11" ht="24" customHeight="1" thickBot="1" x14ac:dyDescent="0.35"/>
    <row r="449" spans="1:8" ht="24" customHeight="1" thickBot="1" x14ac:dyDescent="0.35">
      <c r="A449" s="223" t="s">
        <v>110</v>
      </c>
      <c r="B449" s="224"/>
      <c r="C449" s="224"/>
      <c r="D449" s="225"/>
    </row>
    <row r="450" spans="1:8" ht="39.75" customHeight="1" thickBot="1" x14ac:dyDescent="0.35">
      <c r="A450" s="87" t="s">
        <v>3</v>
      </c>
      <c r="B450" s="147" t="s">
        <v>158</v>
      </c>
      <c r="C450" s="147" t="s">
        <v>159</v>
      </c>
      <c r="D450" s="88" t="s">
        <v>4</v>
      </c>
    </row>
    <row r="451" spans="1:8" ht="24" customHeight="1" x14ac:dyDescent="0.3">
      <c r="A451" s="1" t="s">
        <v>253</v>
      </c>
      <c r="B451" s="188">
        <f>C425</f>
        <v>0</v>
      </c>
      <c r="C451" s="188">
        <f t="shared" ref="C451" si="100">D442</f>
        <v>0</v>
      </c>
      <c r="D451" s="144">
        <f>SUM(B451:C451)</f>
        <v>0</v>
      </c>
    </row>
    <row r="452" spans="1:8" ht="24" customHeight="1" x14ac:dyDescent="0.3">
      <c r="A452" s="1" t="s">
        <v>259</v>
      </c>
      <c r="B452" s="189">
        <f t="shared" ref="B452:B456" si="101">C426</f>
        <v>0</v>
      </c>
      <c r="C452" s="189">
        <f t="shared" ref="C452:C456" si="102">D443</f>
        <v>0</v>
      </c>
      <c r="D452" s="145">
        <f t="shared" ref="D452:D456" si="103">SUM(B452:C452)</f>
        <v>0</v>
      </c>
    </row>
    <row r="453" spans="1:8" ht="24" customHeight="1" x14ac:dyDescent="0.3">
      <c r="A453" s="1" t="s">
        <v>271</v>
      </c>
      <c r="B453" s="189">
        <f t="shared" si="101"/>
        <v>0</v>
      </c>
      <c r="C453" s="189">
        <f t="shared" si="102"/>
        <v>0</v>
      </c>
      <c r="D453" s="145">
        <f t="shared" si="103"/>
        <v>0</v>
      </c>
    </row>
    <row r="454" spans="1:8" ht="24" customHeight="1" x14ac:dyDescent="0.3">
      <c r="A454" s="1" t="s">
        <v>260</v>
      </c>
      <c r="B454" s="189">
        <f t="shared" si="101"/>
        <v>0</v>
      </c>
      <c r="C454" s="189">
        <f t="shared" si="102"/>
        <v>0</v>
      </c>
      <c r="D454" s="145">
        <f t="shared" si="103"/>
        <v>0</v>
      </c>
    </row>
    <row r="455" spans="1:8" ht="24" customHeight="1" x14ac:dyDescent="0.3">
      <c r="A455" s="1" t="s">
        <v>261</v>
      </c>
      <c r="B455" s="189">
        <f t="shared" si="101"/>
        <v>0</v>
      </c>
      <c r="C455" s="189">
        <f t="shared" si="102"/>
        <v>0</v>
      </c>
      <c r="D455" s="145">
        <f t="shared" si="103"/>
        <v>0</v>
      </c>
    </row>
    <row r="456" spans="1:8" ht="24" customHeight="1" thickBot="1" x14ac:dyDescent="0.35">
      <c r="A456" s="2" t="s">
        <v>255</v>
      </c>
      <c r="B456" s="190">
        <f t="shared" si="101"/>
        <v>0</v>
      </c>
      <c r="C456" s="190">
        <f t="shared" si="102"/>
        <v>0</v>
      </c>
      <c r="D456" s="146">
        <f t="shared" si="103"/>
        <v>0</v>
      </c>
      <c r="H456" s="95"/>
    </row>
    <row r="458" spans="1:8" ht="24" customHeight="1" x14ac:dyDescent="0.3">
      <c r="A458" s="209" t="s">
        <v>111</v>
      </c>
      <c r="B458" s="209"/>
      <c r="C458" s="209"/>
      <c r="D458" s="209"/>
      <c r="E458" s="209"/>
      <c r="F458" s="209"/>
      <c r="G458" s="209"/>
      <c r="H458" s="209"/>
    </row>
    <row r="459" spans="1:8" ht="24" customHeight="1" thickBot="1" x14ac:dyDescent="0.35">
      <c r="A459" s="234"/>
      <c r="B459" s="234"/>
      <c r="C459" s="234"/>
      <c r="D459" s="234"/>
      <c r="E459" s="234"/>
      <c r="F459" s="234"/>
    </row>
    <row r="460" spans="1:8" ht="49.5" customHeight="1" x14ac:dyDescent="0.3">
      <c r="A460" s="235" t="s">
        <v>135</v>
      </c>
      <c r="B460" s="236"/>
      <c r="C460" s="101"/>
      <c r="D460" s="101"/>
      <c r="E460" s="101"/>
      <c r="F460" s="101"/>
    </row>
    <row r="461" spans="1:8" ht="24" customHeight="1" x14ac:dyDescent="0.3">
      <c r="A461" s="104" t="s">
        <v>136</v>
      </c>
      <c r="B461" s="106">
        <v>0</v>
      </c>
      <c r="C461" s="101"/>
      <c r="D461" s="101"/>
      <c r="E461" s="101"/>
      <c r="F461" s="101"/>
    </row>
    <row r="462" spans="1:8" ht="24" customHeight="1" x14ac:dyDescent="0.3">
      <c r="A462" s="104" t="s">
        <v>137</v>
      </c>
      <c r="B462" s="191">
        <v>0.15329999999999999</v>
      </c>
      <c r="C462" s="101"/>
      <c r="D462" s="101"/>
      <c r="E462" s="101"/>
      <c r="F462" s="101"/>
    </row>
    <row r="463" spans="1:8" ht="24" customHeight="1" thickBot="1" x14ac:dyDescent="0.35">
      <c r="A463" s="105" t="s">
        <v>138</v>
      </c>
      <c r="B463" s="107">
        <v>0.1</v>
      </c>
      <c r="C463" s="101"/>
      <c r="D463" s="101"/>
      <c r="E463" s="101"/>
      <c r="F463" s="101"/>
    </row>
    <row r="464" spans="1:8" ht="24" customHeight="1" thickBot="1" x14ac:dyDescent="0.35"/>
    <row r="465" spans="1:8" ht="24" customHeight="1" thickBot="1" x14ac:dyDescent="0.35">
      <c r="A465" s="211" t="s">
        <v>111</v>
      </c>
      <c r="B465" s="212"/>
      <c r="C465" s="212"/>
      <c r="D465" s="213"/>
    </row>
    <row r="466" spans="1:8" ht="24" customHeight="1" thickBot="1" x14ac:dyDescent="0.35">
      <c r="A466" s="13" t="s">
        <v>3</v>
      </c>
      <c r="B466" s="14" t="s">
        <v>1</v>
      </c>
      <c r="C466" s="14" t="s">
        <v>2</v>
      </c>
      <c r="D466" s="15" t="s">
        <v>4</v>
      </c>
    </row>
    <row r="467" spans="1:8" ht="24" customHeight="1" x14ac:dyDescent="0.3">
      <c r="A467" s="1" t="s">
        <v>253</v>
      </c>
      <c r="B467" s="84">
        <f t="shared" ref="B467:B472" si="104">G82+E251+E355+C406+D451</f>
        <v>6058.0312777458521</v>
      </c>
      <c r="C467" s="108">
        <f>((1+$B$461)/(1-$B$462-$B$463))-1</f>
        <v>0.33922592741395463</v>
      </c>
      <c r="D467" s="8">
        <f>B467*C467</f>
        <v>2055.0412784960813</v>
      </c>
    </row>
    <row r="468" spans="1:8" ht="24" customHeight="1" x14ac:dyDescent="0.3">
      <c r="A468" s="1" t="s">
        <v>259</v>
      </c>
      <c r="B468" s="85">
        <f t="shared" si="104"/>
        <v>5290.080416260369</v>
      </c>
      <c r="C468" s="109">
        <f t="shared" ref="C468:C472" si="105">((1+$B$461)/(1-$B$462-$B$463))-1</f>
        <v>0.33922592741395463</v>
      </c>
      <c r="D468" s="9">
        <f t="shared" ref="D468:D472" si="106">B468*C468</f>
        <v>1794.5324353003227</v>
      </c>
    </row>
    <row r="469" spans="1:8" ht="24" customHeight="1" x14ac:dyDescent="0.3">
      <c r="A469" s="1" t="s">
        <v>271</v>
      </c>
      <c r="B469" s="85">
        <f t="shared" si="104"/>
        <v>5421.3437269307988</v>
      </c>
      <c r="C469" s="109">
        <f t="shared" si="105"/>
        <v>0.33922592741395463</v>
      </c>
      <c r="D469" s="9">
        <f t="shared" si="106"/>
        <v>1839.0603535979253</v>
      </c>
    </row>
    <row r="470" spans="1:8" ht="24" customHeight="1" x14ac:dyDescent="0.3">
      <c r="A470" s="1" t="s">
        <v>260</v>
      </c>
      <c r="B470" s="85">
        <f t="shared" si="104"/>
        <v>4139.7298306047887</v>
      </c>
      <c r="C470" s="109">
        <f t="shared" si="105"/>
        <v>0.33922592741395463</v>
      </c>
      <c r="D470" s="9">
        <f t="shared" si="106"/>
        <v>1404.3036910301228</v>
      </c>
    </row>
    <row r="471" spans="1:8" ht="24" customHeight="1" x14ac:dyDescent="0.3">
      <c r="A471" s="1" t="s">
        <v>261</v>
      </c>
      <c r="B471" s="85">
        <f t="shared" si="104"/>
        <v>4315.0807584938448</v>
      </c>
      <c r="C471" s="109">
        <f t="shared" si="105"/>
        <v>0.33922592741395463</v>
      </c>
      <c r="D471" s="9">
        <f t="shared" si="106"/>
        <v>1463.7872721661852</v>
      </c>
    </row>
    <row r="472" spans="1:8" ht="24" customHeight="1" thickBot="1" x14ac:dyDescent="0.35">
      <c r="A472" s="2" t="s">
        <v>255</v>
      </c>
      <c r="B472" s="86">
        <f t="shared" si="104"/>
        <v>4139.7298306047887</v>
      </c>
      <c r="C472" s="110">
        <f t="shared" si="105"/>
        <v>0.33922592741395463</v>
      </c>
      <c r="D472" s="10">
        <f t="shared" si="106"/>
        <v>1404.3036910301228</v>
      </c>
      <c r="H472" s="95"/>
    </row>
    <row r="474" spans="1:8" ht="24" customHeight="1" x14ac:dyDescent="0.3">
      <c r="A474" s="209" t="s">
        <v>139</v>
      </c>
      <c r="B474" s="209"/>
      <c r="C474" s="209"/>
      <c r="D474" s="209"/>
      <c r="E474" s="209"/>
      <c r="F474" s="209"/>
      <c r="G474" s="209"/>
    </row>
    <row r="476" spans="1:8" ht="24" customHeight="1" thickBot="1" x14ac:dyDescent="0.35">
      <c r="A476" s="219" t="s">
        <v>140</v>
      </c>
      <c r="B476" s="220"/>
      <c r="C476" s="220"/>
      <c r="D476" s="220"/>
      <c r="E476" s="220"/>
      <c r="F476" s="220"/>
      <c r="G476" s="220"/>
    </row>
    <row r="477" spans="1:8" ht="24" customHeight="1" thickBot="1" x14ac:dyDescent="0.35">
      <c r="A477" s="62" t="s">
        <v>112</v>
      </c>
      <c r="B477" s="61" t="s">
        <v>253</v>
      </c>
      <c r="C477" s="61" t="s">
        <v>259</v>
      </c>
      <c r="D477" s="61" t="s">
        <v>271</v>
      </c>
      <c r="E477" s="61" t="s">
        <v>260</v>
      </c>
      <c r="F477" s="61" t="s">
        <v>261</v>
      </c>
      <c r="G477" s="63" t="s">
        <v>255</v>
      </c>
    </row>
    <row r="478" spans="1:8" ht="32.1" customHeight="1" x14ac:dyDescent="0.3">
      <c r="A478" s="44" t="s">
        <v>113</v>
      </c>
      <c r="B478" s="5">
        <f>B10</f>
        <v>1699.77</v>
      </c>
      <c r="C478" s="5">
        <f>B11</f>
        <v>2266.7600000000002</v>
      </c>
      <c r="D478" s="5">
        <f>B12</f>
        <v>2013.31</v>
      </c>
      <c r="E478" s="5">
        <f>B13</f>
        <v>1612.11</v>
      </c>
      <c r="F478" s="5">
        <f>B14</f>
        <v>1711.9</v>
      </c>
      <c r="G478" s="73">
        <f>B15</f>
        <v>1612.11</v>
      </c>
    </row>
    <row r="479" spans="1:8" ht="32.1" customHeight="1" x14ac:dyDescent="0.3">
      <c r="A479" s="24" t="s">
        <v>114</v>
      </c>
      <c r="B479" s="6">
        <f>E251</f>
        <v>3534.839993333333</v>
      </c>
      <c r="C479" s="6">
        <f>E252</f>
        <v>2279.7209688888888</v>
      </c>
      <c r="D479" s="6">
        <f>E253</f>
        <v>2152.3764244444446</v>
      </c>
      <c r="E479" s="6">
        <f>E254</f>
        <v>1950.7957133333332</v>
      </c>
      <c r="F479" s="6">
        <f>E255</f>
        <v>2000.9346444444445</v>
      </c>
      <c r="G479" s="43">
        <f>E256</f>
        <v>1950.7957133333332</v>
      </c>
    </row>
    <row r="480" spans="1:8" ht="32.1" customHeight="1" x14ac:dyDescent="0.3">
      <c r="A480" s="24" t="s">
        <v>115</v>
      </c>
      <c r="B480" s="6">
        <f>E355</f>
        <v>493.8392718926666</v>
      </c>
      <c r="C480" s="6">
        <f>E356</f>
        <v>455.79714493244444</v>
      </c>
      <c r="D480" s="6">
        <f>E357</f>
        <v>457.3862318502222</v>
      </c>
      <c r="E480" s="6">
        <f>E358</f>
        <v>351.60565498466667</v>
      </c>
      <c r="F480" s="6">
        <f>E359</f>
        <v>367.48783444222221</v>
      </c>
      <c r="G480" s="43">
        <f>E360</f>
        <v>351.60565498466667</v>
      </c>
    </row>
    <row r="481" spans="1:9" ht="32.1" customHeight="1" x14ac:dyDescent="0.3">
      <c r="A481" s="24" t="s">
        <v>116</v>
      </c>
      <c r="B481" s="6">
        <f>C406</f>
        <v>329.58201251985207</v>
      </c>
      <c r="C481" s="6">
        <f>C407</f>
        <v>287.8023024390356</v>
      </c>
      <c r="D481" s="6">
        <f>C408</f>
        <v>294.94357063613154</v>
      </c>
      <c r="E481" s="6">
        <f>C409</f>
        <v>225.21846228678899</v>
      </c>
      <c r="F481" s="6">
        <f>C410</f>
        <v>234.75827960717811</v>
      </c>
      <c r="G481" s="43">
        <f>C411</f>
        <v>225.21846228678899</v>
      </c>
    </row>
    <row r="482" spans="1:9" ht="32.1" customHeight="1" x14ac:dyDescent="0.3">
      <c r="A482" s="24" t="s">
        <v>117</v>
      </c>
      <c r="B482" s="6">
        <f>D451</f>
        <v>0</v>
      </c>
      <c r="C482" s="6">
        <f>D452</f>
        <v>0</v>
      </c>
      <c r="D482" s="6">
        <f>D453</f>
        <v>0</v>
      </c>
      <c r="E482" s="90">
        <f>D454</f>
        <v>0</v>
      </c>
      <c r="F482" s="90">
        <f>D455</f>
        <v>0</v>
      </c>
      <c r="G482" s="138">
        <f>D456</f>
        <v>0</v>
      </c>
    </row>
    <row r="483" spans="1:9" ht="32.1" customHeight="1" x14ac:dyDescent="0.3">
      <c r="A483" s="24" t="s">
        <v>118</v>
      </c>
      <c r="B483" s="6">
        <f>D467</f>
        <v>2055.0412784960813</v>
      </c>
      <c r="C483" s="6">
        <f>D468</f>
        <v>1794.5324353003227</v>
      </c>
      <c r="D483" s="6">
        <f>D469</f>
        <v>1839.0603535979253</v>
      </c>
      <c r="E483" s="6">
        <f>D470</f>
        <v>1404.3036910301228</v>
      </c>
      <c r="F483" s="6">
        <f>D471</f>
        <v>1463.7872721661852</v>
      </c>
      <c r="G483" s="43">
        <f>D472</f>
        <v>1404.3036910301228</v>
      </c>
    </row>
    <row r="484" spans="1:9" ht="32.1" customHeight="1" thickBot="1" x14ac:dyDescent="0.35">
      <c r="A484" s="92" t="s">
        <v>119</v>
      </c>
      <c r="B484" s="93">
        <f>SUM(B478:B483)</f>
        <v>8113.0725562419339</v>
      </c>
      <c r="C484" s="93">
        <f>SUM(C478:C483)</f>
        <v>7084.6128515606915</v>
      </c>
      <c r="D484" s="93">
        <f>SUM(D478:D483)</f>
        <v>6757.0765805287238</v>
      </c>
      <c r="E484" s="93">
        <f t="shared" ref="E484:G484" si="107">SUM(E478:E483)</f>
        <v>5544.0335216349113</v>
      </c>
      <c r="F484" s="93">
        <f t="shared" si="107"/>
        <v>5778.8680306600299</v>
      </c>
      <c r="G484" s="94">
        <f t="shared" si="107"/>
        <v>5544.0335216349113</v>
      </c>
    </row>
    <row r="485" spans="1:9" ht="32.1" customHeight="1" thickBot="1" x14ac:dyDescent="0.35">
      <c r="A485" s="192" t="s">
        <v>269</v>
      </c>
      <c r="B485" s="193">
        <v>3</v>
      </c>
      <c r="C485" s="193">
        <v>2</v>
      </c>
      <c r="D485" s="193">
        <v>1</v>
      </c>
      <c r="E485" s="193">
        <v>5</v>
      </c>
      <c r="F485" s="193">
        <v>3</v>
      </c>
      <c r="G485" s="194">
        <v>4</v>
      </c>
    </row>
    <row r="486" spans="1:9" ht="32.1" customHeight="1" thickBot="1" x14ac:dyDescent="0.35">
      <c r="A486" s="62" t="s">
        <v>270</v>
      </c>
      <c r="B486" s="69">
        <f>B484*B485</f>
        <v>24339.217668725803</v>
      </c>
      <c r="C486" s="69">
        <f>(C484*C485)-0.01</f>
        <v>14169.215703121383</v>
      </c>
      <c r="D486" s="69">
        <f t="shared" ref="D486:F486" si="108">D484*D485</f>
        <v>6757.0765805287238</v>
      </c>
      <c r="E486" s="69">
        <f>(E484*E485)-0.01</f>
        <v>27720.157608174559</v>
      </c>
      <c r="F486" s="69">
        <f t="shared" si="108"/>
        <v>17336.604091980091</v>
      </c>
      <c r="G486" s="69">
        <f>(G484*G485)-0.01</f>
        <v>22176.124086539647</v>
      </c>
      <c r="H486" s="69">
        <f>SUM(B486:G486)</f>
        <v>112498.3957390702</v>
      </c>
      <c r="I486" s="69">
        <f>(H486*12)</f>
        <v>1349980.7488688424</v>
      </c>
    </row>
    <row r="487" spans="1:9" ht="24" customHeight="1" x14ac:dyDescent="0.3">
      <c r="A487" s="59"/>
    </row>
    <row r="488" spans="1:9" ht="24" customHeight="1" x14ac:dyDescent="0.3">
      <c r="A488" s="59"/>
    </row>
    <row r="489" spans="1:9" ht="24" customHeight="1" x14ac:dyDescent="0.3">
      <c r="A489" s="59"/>
    </row>
  </sheetData>
  <mergeCells count="100">
    <mergeCell ref="A91:H91"/>
    <mergeCell ref="A173:E173"/>
    <mergeCell ref="A459:F459"/>
    <mergeCell ref="A460:B460"/>
    <mergeCell ref="A415:D415"/>
    <mergeCell ref="A421:C421"/>
    <mergeCell ref="A423:C423"/>
    <mergeCell ref="A432:F432"/>
    <mergeCell ref="A438:D438"/>
    <mergeCell ref="A440:D440"/>
    <mergeCell ref="A402:H402"/>
    <mergeCell ref="A413:H413"/>
    <mergeCell ref="A458:H458"/>
    <mergeCell ref="A93:D93"/>
    <mergeCell ref="A131:B131"/>
    <mergeCell ref="A143:D143"/>
    <mergeCell ref="A1:H1"/>
    <mergeCell ref="A4:H4"/>
    <mergeCell ref="A9:B9"/>
    <mergeCell ref="A31:D31"/>
    <mergeCell ref="A58:D58"/>
    <mergeCell ref="A2:H2"/>
    <mergeCell ref="A7:H7"/>
    <mergeCell ref="A17:H17"/>
    <mergeCell ref="A129:H129"/>
    <mergeCell ref="A161:D161"/>
    <mergeCell ref="A249:E249"/>
    <mergeCell ref="A270:H270"/>
    <mergeCell ref="A247:H247"/>
    <mergeCell ref="A258:H258"/>
    <mergeCell ref="A229:D229"/>
    <mergeCell ref="A172:F172"/>
    <mergeCell ref="A182:E182"/>
    <mergeCell ref="A170:H170"/>
    <mergeCell ref="A152:D152"/>
    <mergeCell ref="A191:D191"/>
    <mergeCell ref="A201:D201"/>
    <mergeCell ref="A381:H381"/>
    <mergeCell ref="A382:H382"/>
    <mergeCell ref="A366:A367"/>
    <mergeCell ref="B366:B367"/>
    <mergeCell ref="C366:C367"/>
    <mergeCell ref="A102:D102"/>
    <mergeCell ref="A465:D465"/>
    <mergeCell ref="A449:D449"/>
    <mergeCell ref="A19:D19"/>
    <mergeCell ref="A42:E42"/>
    <mergeCell ref="A28:H28"/>
    <mergeCell ref="A40:H40"/>
    <mergeCell ref="A50:E50"/>
    <mergeCell ref="A67:D67"/>
    <mergeCell ref="A80:G80"/>
    <mergeCell ref="A69:D69"/>
    <mergeCell ref="A111:E111"/>
    <mergeCell ref="A120:E120"/>
    <mergeCell ref="G365:G366"/>
    <mergeCell ref="A384:D384"/>
    <mergeCell ref="A393:E393"/>
    <mergeCell ref="A404:C404"/>
    <mergeCell ref="A476:G476"/>
    <mergeCell ref="A474:G474"/>
    <mergeCell ref="A5:H5"/>
    <mergeCell ref="A8:H8"/>
    <mergeCell ref="A18:H18"/>
    <mergeCell ref="A29:H29"/>
    <mergeCell ref="A41:H41"/>
    <mergeCell ref="A78:H78"/>
    <mergeCell ref="A79:H79"/>
    <mergeCell ref="A89:H89"/>
    <mergeCell ref="A130:H130"/>
    <mergeCell ref="A171:H171"/>
    <mergeCell ref="A211:D211"/>
    <mergeCell ref="A220:D220"/>
    <mergeCell ref="A68:F68"/>
    <mergeCell ref="A364:E364"/>
    <mergeCell ref="A365:E365"/>
    <mergeCell ref="G364:I364"/>
    <mergeCell ref="H365:I365"/>
    <mergeCell ref="A353:E353"/>
    <mergeCell ref="A363:H363"/>
    <mergeCell ref="A303:D303"/>
    <mergeCell ref="A312:D312"/>
    <mergeCell ref="A321:D321"/>
    <mergeCell ref="A342:D342"/>
    <mergeCell ref="A333:E333"/>
    <mergeCell ref="A330:H330"/>
    <mergeCell ref="A331:H331"/>
    <mergeCell ref="A200:D200"/>
    <mergeCell ref="A210:D210"/>
    <mergeCell ref="A238:E238"/>
    <mergeCell ref="A351:H351"/>
    <mergeCell ref="A362:H362"/>
    <mergeCell ref="A271:H271"/>
    <mergeCell ref="A259:H259"/>
    <mergeCell ref="A301:H301"/>
    <mergeCell ref="A291:D291"/>
    <mergeCell ref="A261:B261"/>
    <mergeCell ref="A273:D273"/>
    <mergeCell ref="A282:D282"/>
    <mergeCell ref="A300:H300"/>
  </mergeCells>
  <pageMargins left="0.511811024" right="0.511811024" top="0.78740157499999996" bottom="0.78740157499999996" header="0.31496062000000002" footer="0.31496062000000002"/>
  <pageSetup paperSize="9" scale="49" fitToHeight="0" orientation="portrait" horizontalDpi="4294967295" verticalDpi="4294967295" r:id="rId1"/>
  <rowBreaks count="3" manualBreakCount="3">
    <brk id="110" max="16383" man="1"/>
    <brk id="392" max="16383" man="1"/>
    <brk id="44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36"/>
  <sheetViews>
    <sheetView showGridLines="0" view="pageBreakPreview" topLeftCell="A95" zoomScale="60" zoomScaleNormal="115" workbookViewId="0">
      <selection activeCell="D112" sqref="D112"/>
    </sheetView>
  </sheetViews>
  <sheetFormatPr defaultColWidth="9.109375" defaultRowHeight="15.6" x14ac:dyDescent="0.3"/>
  <cols>
    <col min="1" max="1" width="9.109375" style="159"/>
    <col min="2" max="2" width="72.109375" style="159" customWidth="1"/>
    <col min="3" max="3" width="18" style="159" customWidth="1"/>
    <col min="4" max="4" width="14.33203125" style="159" customWidth="1"/>
    <col min="5" max="5" width="12.6640625" style="159" customWidth="1"/>
    <col min="6" max="6" width="12" style="159" customWidth="1"/>
    <col min="7" max="7" width="15.109375" style="159" customWidth="1"/>
    <col min="8" max="16384" width="9.109375" style="159"/>
  </cols>
  <sheetData>
    <row r="1" spans="1:4" ht="22.8" x14ac:dyDescent="0.4">
      <c r="A1" s="233" t="s">
        <v>232</v>
      </c>
      <c r="B1" s="233"/>
      <c r="C1" s="233"/>
      <c r="D1" s="233"/>
    </row>
    <row r="2" spans="1:4" ht="22.8" x14ac:dyDescent="0.4">
      <c r="A2" s="233" t="s">
        <v>233</v>
      </c>
      <c r="B2" s="233"/>
      <c r="C2" s="233"/>
      <c r="D2" s="233"/>
    </row>
    <row r="3" spans="1:4" x14ac:dyDescent="0.3">
      <c r="A3" s="252" t="s">
        <v>240</v>
      </c>
      <c r="B3" s="252"/>
      <c r="C3" s="252"/>
      <c r="D3" s="252"/>
    </row>
    <row r="6" spans="1:4" x14ac:dyDescent="0.3">
      <c r="A6" s="220" t="s">
        <v>160</v>
      </c>
      <c r="B6" s="220"/>
      <c r="C6" s="220"/>
    </row>
    <row r="7" spans="1:4" ht="16.2" thickBot="1" x14ac:dyDescent="0.35"/>
    <row r="8" spans="1:4" ht="16.2" thickBot="1" x14ac:dyDescent="0.35">
      <c r="A8" s="150">
        <v>1</v>
      </c>
      <c r="B8" s="151" t="s">
        <v>161</v>
      </c>
      <c r="C8" s="151" t="s">
        <v>162</v>
      </c>
    </row>
    <row r="9" spans="1:4" ht="16.2" thickBot="1" x14ac:dyDescent="0.35">
      <c r="A9" s="152" t="s">
        <v>163</v>
      </c>
      <c r="B9" s="153" t="s">
        <v>164</v>
      </c>
      <c r="C9" s="154"/>
    </row>
    <row r="10" spans="1:4" ht="16.2" thickBot="1" x14ac:dyDescent="0.35">
      <c r="A10" s="152" t="s">
        <v>165</v>
      </c>
      <c r="B10" s="153" t="s">
        <v>166</v>
      </c>
      <c r="C10" s="154"/>
    </row>
    <row r="11" spans="1:4" ht="16.2" thickBot="1" x14ac:dyDescent="0.35">
      <c r="A11" s="152" t="s">
        <v>167</v>
      </c>
      <c r="B11" s="153" t="s">
        <v>168</v>
      </c>
      <c r="C11" s="154"/>
    </row>
    <row r="12" spans="1:4" ht="16.2" thickBot="1" x14ac:dyDescent="0.35">
      <c r="A12" s="152" t="s">
        <v>169</v>
      </c>
      <c r="B12" s="153" t="s">
        <v>11</v>
      </c>
      <c r="C12" s="154"/>
    </row>
    <row r="13" spans="1:4" ht="16.2" thickBot="1" x14ac:dyDescent="0.35">
      <c r="A13" s="152" t="s">
        <v>170</v>
      </c>
      <c r="B13" s="153" t="s">
        <v>171</v>
      </c>
      <c r="C13" s="154"/>
    </row>
    <row r="14" spans="1:4" ht="16.2" thickBot="1" x14ac:dyDescent="0.35">
      <c r="A14" s="152"/>
      <c r="B14" s="153"/>
      <c r="C14" s="154"/>
    </row>
    <row r="15" spans="1:4" ht="16.2" thickBot="1" x14ac:dyDescent="0.35">
      <c r="A15" s="152" t="s">
        <v>173</v>
      </c>
      <c r="B15" s="153" t="s">
        <v>174</v>
      </c>
      <c r="C15" s="154"/>
    </row>
    <row r="16" spans="1:4" ht="16.2" thickBot="1" x14ac:dyDescent="0.35">
      <c r="A16" s="254" t="s">
        <v>14</v>
      </c>
      <c r="B16" s="255"/>
      <c r="C16" s="154"/>
    </row>
    <row r="19" spans="1:4" x14ac:dyDescent="0.3">
      <c r="A19" s="220" t="s">
        <v>175</v>
      </c>
      <c r="B19" s="220"/>
      <c r="C19" s="220"/>
    </row>
    <row r="20" spans="1:4" x14ac:dyDescent="0.3">
      <c r="A20" s="29"/>
    </row>
    <row r="21" spans="1:4" x14ac:dyDescent="0.3">
      <c r="A21" s="253" t="s">
        <v>176</v>
      </c>
      <c r="B21" s="253"/>
      <c r="C21" s="253"/>
    </row>
    <row r="22" spans="1:4" ht="16.2" thickBot="1" x14ac:dyDescent="0.35"/>
    <row r="23" spans="1:4" ht="16.2" thickBot="1" x14ac:dyDescent="0.35">
      <c r="A23" s="150" t="s">
        <v>177</v>
      </c>
      <c r="B23" s="151" t="s">
        <v>178</v>
      </c>
      <c r="C23" s="151" t="s">
        <v>162</v>
      </c>
    </row>
    <row r="24" spans="1:4" ht="16.2" thickBot="1" x14ac:dyDescent="0.35">
      <c r="A24" s="152" t="s">
        <v>163</v>
      </c>
      <c r="B24" s="153" t="s">
        <v>179</v>
      </c>
      <c r="C24" s="154"/>
    </row>
    <row r="25" spans="1:4" ht="16.2" thickBot="1" x14ac:dyDescent="0.35">
      <c r="A25" s="152" t="s">
        <v>165</v>
      </c>
      <c r="B25" s="153" t="s">
        <v>180</v>
      </c>
      <c r="C25" s="154"/>
    </row>
    <row r="26" spans="1:4" ht="16.2" thickBot="1" x14ac:dyDescent="0.35">
      <c r="A26" s="254" t="s">
        <v>14</v>
      </c>
      <c r="B26" s="255"/>
      <c r="C26" s="154"/>
    </row>
    <row r="29" spans="1:4" ht="32.25" customHeight="1" x14ac:dyDescent="0.3">
      <c r="A29" s="256" t="s">
        <v>181</v>
      </c>
      <c r="B29" s="256"/>
      <c r="C29" s="256"/>
      <c r="D29" s="256"/>
    </row>
    <row r="30" spans="1:4" ht="16.2" thickBot="1" x14ac:dyDescent="0.35"/>
    <row r="31" spans="1:4" ht="16.2" thickBot="1" x14ac:dyDescent="0.35">
      <c r="A31" s="150" t="s">
        <v>182</v>
      </c>
      <c r="B31" s="151" t="s">
        <v>183</v>
      </c>
      <c r="C31" s="151" t="s">
        <v>184</v>
      </c>
      <c r="D31" s="151" t="s">
        <v>162</v>
      </c>
    </row>
    <row r="32" spans="1:4" ht="16.2" thickBot="1" x14ac:dyDescent="0.35">
      <c r="A32" s="152" t="s">
        <v>163</v>
      </c>
      <c r="B32" s="153" t="s">
        <v>185</v>
      </c>
      <c r="C32" s="155">
        <v>0.2</v>
      </c>
      <c r="D32" s="154"/>
    </row>
    <row r="33" spans="1:4" ht="16.2" thickBot="1" x14ac:dyDescent="0.35">
      <c r="A33" s="152" t="s">
        <v>165</v>
      </c>
      <c r="B33" s="153" t="s">
        <v>186</v>
      </c>
      <c r="C33" s="155">
        <v>2.5000000000000001E-2</v>
      </c>
      <c r="D33" s="154"/>
    </row>
    <row r="34" spans="1:4" ht="16.2" thickBot="1" x14ac:dyDescent="0.35">
      <c r="A34" s="152" t="s">
        <v>167</v>
      </c>
      <c r="B34" s="153" t="s">
        <v>187</v>
      </c>
      <c r="C34" s="173">
        <f>'Custo por trabalhador'!B135</f>
        <v>0.03</v>
      </c>
      <c r="D34" s="154"/>
    </row>
    <row r="35" spans="1:4" ht="16.2" thickBot="1" x14ac:dyDescent="0.35">
      <c r="A35" s="152" t="s">
        <v>169</v>
      </c>
      <c r="B35" s="153" t="s">
        <v>188</v>
      </c>
      <c r="C35" s="155">
        <v>1.4999999999999999E-2</v>
      </c>
      <c r="D35" s="154"/>
    </row>
    <row r="36" spans="1:4" ht="16.2" thickBot="1" x14ac:dyDescent="0.35">
      <c r="A36" s="152" t="s">
        <v>170</v>
      </c>
      <c r="B36" s="153" t="s">
        <v>189</v>
      </c>
      <c r="C36" s="155">
        <v>0.01</v>
      </c>
      <c r="D36" s="154"/>
    </row>
    <row r="37" spans="1:4" ht="16.2" thickBot="1" x14ac:dyDescent="0.35">
      <c r="A37" s="152" t="s">
        <v>172</v>
      </c>
      <c r="B37" s="153" t="s">
        <v>27</v>
      </c>
      <c r="C37" s="155">
        <v>6.0000000000000001E-3</v>
      </c>
      <c r="D37" s="154"/>
    </row>
    <row r="38" spans="1:4" ht="16.2" thickBot="1" x14ac:dyDescent="0.35">
      <c r="A38" s="152" t="s">
        <v>173</v>
      </c>
      <c r="B38" s="153" t="s">
        <v>28</v>
      </c>
      <c r="C38" s="155">
        <v>2E-3</v>
      </c>
      <c r="D38" s="154"/>
    </row>
    <row r="39" spans="1:4" ht="16.2" thickBot="1" x14ac:dyDescent="0.35">
      <c r="A39" s="152" t="s">
        <v>190</v>
      </c>
      <c r="B39" s="153" t="s">
        <v>29</v>
      </c>
      <c r="C39" s="155">
        <v>0.08</v>
      </c>
      <c r="D39" s="154"/>
    </row>
    <row r="40" spans="1:4" ht="16.2" thickBot="1" x14ac:dyDescent="0.35">
      <c r="A40" s="254" t="s">
        <v>191</v>
      </c>
      <c r="B40" s="255"/>
      <c r="C40" s="154"/>
      <c r="D40" s="154"/>
    </row>
    <row r="43" spans="1:4" x14ac:dyDescent="0.3">
      <c r="A43" s="253" t="s">
        <v>192</v>
      </c>
      <c r="B43" s="253"/>
      <c r="C43" s="253"/>
    </row>
    <row r="44" spans="1:4" ht="16.2" thickBot="1" x14ac:dyDescent="0.35"/>
    <row r="45" spans="1:4" ht="16.2" thickBot="1" x14ac:dyDescent="0.35">
      <c r="A45" s="150" t="s">
        <v>193</v>
      </c>
      <c r="B45" s="151" t="s">
        <v>194</v>
      </c>
      <c r="C45" s="151" t="s">
        <v>162</v>
      </c>
    </row>
    <row r="46" spans="1:4" ht="16.2" thickBot="1" x14ac:dyDescent="0.35">
      <c r="A46" s="152" t="s">
        <v>163</v>
      </c>
      <c r="B46" s="153" t="s">
        <v>195</v>
      </c>
      <c r="C46" s="154"/>
    </row>
    <row r="47" spans="1:4" ht="16.2" thickBot="1" x14ac:dyDescent="0.35">
      <c r="A47" s="152" t="s">
        <v>165</v>
      </c>
      <c r="B47" s="153" t="s">
        <v>196</v>
      </c>
      <c r="C47" s="154"/>
    </row>
    <row r="48" spans="1:4" ht="16.2" thickBot="1" x14ac:dyDescent="0.35">
      <c r="A48" s="152" t="s">
        <v>167</v>
      </c>
      <c r="B48" s="153" t="s">
        <v>256</v>
      </c>
      <c r="C48" s="154"/>
    </row>
    <row r="49" spans="1:3" ht="16.2" thickBot="1" x14ac:dyDescent="0.35">
      <c r="A49" s="152" t="s">
        <v>169</v>
      </c>
      <c r="B49" s="153" t="s">
        <v>174</v>
      </c>
      <c r="C49" s="154"/>
    </row>
    <row r="50" spans="1:3" ht="16.2" thickBot="1" x14ac:dyDescent="0.35">
      <c r="A50" s="254" t="s">
        <v>14</v>
      </c>
      <c r="B50" s="255"/>
      <c r="C50" s="154"/>
    </row>
    <row r="53" spans="1:3" x14ac:dyDescent="0.3">
      <c r="A53" s="253" t="s">
        <v>197</v>
      </c>
      <c r="B53" s="253"/>
      <c r="C53" s="253"/>
    </row>
    <row r="54" spans="1:3" ht="16.2" thickBot="1" x14ac:dyDescent="0.35"/>
    <row r="55" spans="1:3" ht="16.2" thickBot="1" x14ac:dyDescent="0.35">
      <c r="A55" s="150">
        <v>2</v>
      </c>
      <c r="B55" s="151" t="s">
        <v>198</v>
      </c>
      <c r="C55" s="151" t="s">
        <v>162</v>
      </c>
    </row>
    <row r="56" spans="1:3" ht="16.2" thickBot="1" x14ac:dyDescent="0.35">
      <c r="A56" s="152" t="s">
        <v>177</v>
      </c>
      <c r="B56" s="153" t="s">
        <v>178</v>
      </c>
      <c r="C56" s="154"/>
    </row>
    <row r="57" spans="1:3" ht="16.2" thickBot="1" x14ac:dyDescent="0.35">
      <c r="A57" s="152" t="s">
        <v>182</v>
      </c>
      <c r="B57" s="153" t="s">
        <v>183</v>
      </c>
      <c r="C57" s="154"/>
    </row>
    <row r="58" spans="1:3" ht="16.2" thickBot="1" x14ac:dyDescent="0.35">
      <c r="A58" s="152" t="s">
        <v>193</v>
      </c>
      <c r="B58" s="153" t="s">
        <v>194</v>
      </c>
      <c r="C58" s="154"/>
    </row>
    <row r="59" spans="1:3" ht="16.2" thickBot="1" x14ac:dyDescent="0.35">
      <c r="A59" s="254" t="s">
        <v>14</v>
      </c>
      <c r="B59" s="255"/>
      <c r="C59" s="154"/>
    </row>
    <row r="60" spans="1:3" x14ac:dyDescent="0.3">
      <c r="A60" s="23"/>
    </row>
    <row r="62" spans="1:3" x14ac:dyDescent="0.3">
      <c r="A62" s="220" t="s">
        <v>199</v>
      </c>
      <c r="B62" s="220"/>
      <c r="C62" s="220"/>
    </row>
    <row r="63" spans="1:3" ht="16.2" thickBot="1" x14ac:dyDescent="0.35"/>
    <row r="64" spans="1:3" ht="16.2" thickBot="1" x14ac:dyDescent="0.35">
      <c r="A64" s="150">
        <v>3</v>
      </c>
      <c r="B64" s="151" t="s">
        <v>200</v>
      </c>
      <c r="C64" s="151" t="s">
        <v>162</v>
      </c>
    </row>
    <row r="65" spans="1:3" ht="16.2" thickBot="1" x14ac:dyDescent="0.35">
      <c r="A65" s="152" t="s">
        <v>163</v>
      </c>
      <c r="B65" s="157" t="s">
        <v>201</v>
      </c>
      <c r="C65" s="154"/>
    </row>
    <row r="66" spans="1:3" ht="16.2" thickBot="1" x14ac:dyDescent="0.35">
      <c r="A66" s="152" t="s">
        <v>165</v>
      </c>
      <c r="B66" s="157" t="s">
        <v>202</v>
      </c>
      <c r="C66" s="154"/>
    </row>
    <row r="67" spans="1:3" ht="16.2" thickBot="1" x14ac:dyDescent="0.35">
      <c r="A67" s="152" t="s">
        <v>167</v>
      </c>
      <c r="B67" s="157" t="s">
        <v>203</v>
      </c>
      <c r="C67" s="154"/>
    </row>
    <row r="68" spans="1:3" ht="16.2" thickBot="1" x14ac:dyDescent="0.35">
      <c r="A68" s="152" t="s">
        <v>169</v>
      </c>
      <c r="B68" s="157" t="s">
        <v>204</v>
      </c>
      <c r="C68" s="154"/>
    </row>
    <row r="69" spans="1:3" ht="16.2" thickBot="1" x14ac:dyDescent="0.35">
      <c r="A69" s="152" t="s">
        <v>170</v>
      </c>
      <c r="B69" s="157" t="s">
        <v>205</v>
      </c>
      <c r="C69" s="154"/>
    </row>
    <row r="70" spans="1:3" ht="16.2" thickBot="1" x14ac:dyDescent="0.35">
      <c r="A70" s="152" t="s">
        <v>172</v>
      </c>
      <c r="B70" s="157" t="s">
        <v>206</v>
      </c>
      <c r="C70" s="154"/>
    </row>
    <row r="71" spans="1:3" ht="16.2" thickBot="1" x14ac:dyDescent="0.35">
      <c r="A71" s="254" t="s">
        <v>14</v>
      </c>
      <c r="B71" s="255"/>
      <c r="C71" s="154"/>
    </row>
    <row r="74" spans="1:3" x14ac:dyDescent="0.3">
      <c r="A74" s="220" t="s">
        <v>207</v>
      </c>
      <c r="B74" s="220"/>
      <c r="C74" s="220"/>
    </row>
    <row r="77" spans="1:3" x14ac:dyDescent="0.3">
      <c r="A77" s="253" t="s">
        <v>208</v>
      </c>
      <c r="B77" s="253"/>
      <c r="C77" s="253"/>
    </row>
    <row r="78" spans="1:3" ht="16.2" thickBot="1" x14ac:dyDescent="0.35">
      <c r="A78" s="29"/>
    </row>
    <row r="79" spans="1:3" ht="16.2" thickBot="1" x14ac:dyDescent="0.35">
      <c r="A79" s="150" t="s">
        <v>209</v>
      </c>
      <c r="B79" s="151" t="s">
        <v>210</v>
      </c>
      <c r="C79" s="151" t="s">
        <v>162</v>
      </c>
    </row>
    <row r="80" spans="1:3" ht="16.2" thickBot="1" x14ac:dyDescent="0.35">
      <c r="A80" s="152" t="s">
        <v>163</v>
      </c>
      <c r="B80" s="153" t="s">
        <v>18</v>
      </c>
      <c r="C80" s="154"/>
    </row>
    <row r="81" spans="1:3" ht="16.2" thickBot="1" x14ac:dyDescent="0.35">
      <c r="A81" s="152" t="s">
        <v>165</v>
      </c>
      <c r="B81" s="153" t="s">
        <v>210</v>
      </c>
      <c r="C81" s="154"/>
    </row>
    <row r="82" spans="1:3" ht="16.2" thickBot="1" x14ac:dyDescent="0.35">
      <c r="A82" s="152" t="s">
        <v>167</v>
      </c>
      <c r="B82" s="153" t="s">
        <v>211</v>
      </c>
      <c r="C82" s="154"/>
    </row>
    <row r="83" spans="1:3" ht="16.2" thickBot="1" x14ac:dyDescent="0.35">
      <c r="A83" s="152" t="s">
        <v>169</v>
      </c>
      <c r="B83" s="153" t="s">
        <v>212</v>
      </c>
      <c r="C83" s="154"/>
    </row>
    <row r="84" spans="1:3" ht="16.2" thickBot="1" x14ac:dyDescent="0.35">
      <c r="A84" s="152" t="s">
        <v>170</v>
      </c>
      <c r="B84" s="153" t="s">
        <v>213</v>
      </c>
      <c r="C84" s="154"/>
    </row>
    <row r="85" spans="1:3" ht="16.2" thickBot="1" x14ac:dyDescent="0.35">
      <c r="A85" s="152" t="s">
        <v>172</v>
      </c>
      <c r="B85" s="153" t="s">
        <v>174</v>
      </c>
      <c r="C85" s="154"/>
    </row>
    <row r="86" spans="1:3" ht="16.2" thickBot="1" x14ac:dyDescent="0.35">
      <c r="A86" s="254" t="s">
        <v>191</v>
      </c>
      <c r="B86" s="255"/>
      <c r="C86" s="154"/>
    </row>
    <row r="89" spans="1:3" x14ac:dyDescent="0.3">
      <c r="A89" s="253" t="s">
        <v>214</v>
      </c>
      <c r="B89" s="253"/>
      <c r="C89" s="253"/>
    </row>
    <row r="90" spans="1:3" ht="16.2" thickBot="1" x14ac:dyDescent="0.35">
      <c r="A90" s="29"/>
    </row>
    <row r="91" spans="1:3" ht="16.2" thickBot="1" x14ac:dyDescent="0.35">
      <c r="A91" s="150" t="s">
        <v>215</v>
      </c>
      <c r="B91" s="151" t="s">
        <v>216</v>
      </c>
      <c r="C91" s="151" t="s">
        <v>162</v>
      </c>
    </row>
    <row r="92" spans="1:3" ht="16.2" thickBot="1" x14ac:dyDescent="0.35">
      <c r="A92" s="152" t="s">
        <v>163</v>
      </c>
      <c r="B92" s="153" t="s">
        <v>241</v>
      </c>
      <c r="C92" s="154"/>
    </row>
    <row r="93" spans="1:3" ht="16.2" thickBot="1" x14ac:dyDescent="0.35">
      <c r="A93" s="254" t="s">
        <v>14</v>
      </c>
      <c r="B93" s="255"/>
      <c r="C93" s="154"/>
    </row>
    <row r="96" spans="1:3" x14ac:dyDescent="0.3">
      <c r="A96" s="253" t="s">
        <v>217</v>
      </c>
      <c r="B96" s="253"/>
      <c r="C96" s="253"/>
    </row>
    <row r="97" spans="1:3" ht="16.2" thickBot="1" x14ac:dyDescent="0.35">
      <c r="A97" s="29"/>
    </row>
    <row r="98" spans="1:3" ht="16.2" thickBot="1" x14ac:dyDescent="0.35">
      <c r="A98" s="150">
        <v>4</v>
      </c>
      <c r="B98" s="151" t="s">
        <v>218</v>
      </c>
      <c r="C98" s="151" t="s">
        <v>162</v>
      </c>
    </row>
    <row r="99" spans="1:3" ht="16.2" thickBot="1" x14ac:dyDescent="0.35">
      <c r="A99" s="152" t="s">
        <v>209</v>
      </c>
      <c r="B99" s="153" t="s">
        <v>210</v>
      </c>
      <c r="C99" s="154"/>
    </row>
    <row r="100" spans="1:3" ht="16.2" thickBot="1" x14ac:dyDescent="0.35">
      <c r="A100" s="152" t="s">
        <v>215</v>
      </c>
      <c r="B100" s="153" t="s">
        <v>216</v>
      </c>
      <c r="C100" s="154"/>
    </row>
    <row r="101" spans="1:3" ht="16.2" thickBot="1" x14ac:dyDescent="0.35">
      <c r="A101" s="254" t="s">
        <v>14</v>
      </c>
      <c r="B101" s="255"/>
      <c r="C101" s="154"/>
    </row>
    <row r="104" spans="1:3" x14ac:dyDescent="0.3">
      <c r="A104" s="220" t="s">
        <v>219</v>
      </c>
      <c r="B104" s="220"/>
      <c r="C104" s="220"/>
    </row>
    <row r="105" spans="1:3" ht="16.2" thickBot="1" x14ac:dyDescent="0.35"/>
    <row r="106" spans="1:3" ht="16.2" thickBot="1" x14ac:dyDescent="0.35">
      <c r="A106" s="150">
        <v>5</v>
      </c>
      <c r="B106" s="158" t="s">
        <v>117</v>
      </c>
      <c r="C106" s="151" t="s">
        <v>162</v>
      </c>
    </row>
    <row r="107" spans="1:3" ht="16.2" thickBot="1" x14ac:dyDescent="0.35">
      <c r="A107" s="152" t="s">
        <v>163</v>
      </c>
      <c r="B107" s="153" t="s">
        <v>220</v>
      </c>
      <c r="C107" s="154"/>
    </row>
    <row r="108" spans="1:3" ht="16.2" thickBot="1" x14ac:dyDescent="0.35">
      <c r="A108" s="152" t="s">
        <v>165</v>
      </c>
      <c r="B108" s="153" t="s">
        <v>221</v>
      </c>
      <c r="C108" s="154"/>
    </row>
    <row r="109" spans="1:3" ht="16.2" thickBot="1" x14ac:dyDescent="0.35">
      <c r="A109" s="152" t="s">
        <v>167</v>
      </c>
      <c r="B109" s="153" t="s">
        <v>222</v>
      </c>
      <c r="C109" s="154"/>
    </row>
    <row r="110" spans="1:3" ht="16.2" thickBot="1" x14ac:dyDescent="0.35">
      <c r="A110" s="152" t="s">
        <v>169</v>
      </c>
      <c r="B110" s="153" t="s">
        <v>174</v>
      </c>
      <c r="C110" s="154"/>
    </row>
    <row r="111" spans="1:3" ht="16.2" thickBot="1" x14ac:dyDescent="0.35">
      <c r="A111" s="254" t="s">
        <v>191</v>
      </c>
      <c r="B111" s="255"/>
      <c r="C111" s="154"/>
    </row>
    <row r="114" spans="1:4" x14ac:dyDescent="0.3">
      <c r="A114" s="220" t="s">
        <v>223</v>
      </c>
      <c r="B114" s="220"/>
      <c r="C114" s="220"/>
    </row>
    <row r="115" spans="1:4" ht="16.2" thickBot="1" x14ac:dyDescent="0.35"/>
    <row r="116" spans="1:4" ht="16.2" thickBot="1" x14ac:dyDescent="0.35">
      <c r="A116" s="150">
        <v>6</v>
      </c>
      <c r="B116" s="158" t="s">
        <v>118</v>
      </c>
      <c r="C116" s="151" t="s">
        <v>184</v>
      </c>
      <c r="D116" s="151" t="s">
        <v>162</v>
      </c>
    </row>
    <row r="117" spans="1:4" ht="16.2" thickBot="1" x14ac:dyDescent="0.35">
      <c r="A117" s="152" t="s">
        <v>163</v>
      </c>
      <c r="B117" s="153" t="s">
        <v>136</v>
      </c>
      <c r="C117" s="154"/>
      <c r="D117" s="154"/>
    </row>
    <row r="118" spans="1:4" ht="16.2" thickBot="1" x14ac:dyDescent="0.35">
      <c r="A118" s="152" t="s">
        <v>165</v>
      </c>
      <c r="B118" s="153" t="s">
        <v>138</v>
      </c>
      <c r="C118" s="154"/>
      <c r="D118" s="154"/>
    </row>
    <row r="119" spans="1:4" ht="16.2" thickBot="1" x14ac:dyDescent="0.35">
      <c r="A119" s="152" t="s">
        <v>167</v>
      </c>
      <c r="B119" s="153" t="s">
        <v>137</v>
      </c>
      <c r="C119" s="154"/>
      <c r="D119" s="154"/>
    </row>
    <row r="120" spans="1:4" ht="16.2" thickBot="1" x14ac:dyDescent="0.35">
      <c r="A120" s="152"/>
      <c r="B120" s="153" t="s">
        <v>224</v>
      </c>
      <c r="C120" s="154"/>
      <c r="D120" s="154"/>
    </row>
    <row r="121" spans="1:4" ht="16.2" thickBot="1" x14ac:dyDescent="0.35">
      <c r="A121" s="152"/>
      <c r="B121" s="153" t="s">
        <v>225</v>
      </c>
      <c r="C121" s="154"/>
      <c r="D121" s="154"/>
    </row>
    <row r="122" spans="1:4" ht="16.2" thickBot="1" x14ac:dyDescent="0.35">
      <c r="A122" s="152"/>
      <c r="B122" s="153" t="s">
        <v>226</v>
      </c>
      <c r="C122" s="154"/>
      <c r="D122" s="154"/>
    </row>
    <row r="123" spans="1:4" ht="16.2" thickBot="1" x14ac:dyDescent="0.35">
      <c r="A123" s="254" t="s">
        <v>191</v>
      </c>
      <c r="B123" s="255"/>
      <c r="C123" s="154"/>
      <c r="D123" s="154"/>
    </row>
    <row r="126" spans="1:4" x14ac:dyDescent="0.3">
      <c r="A126" s="220" t="s">
        <v>227</v>
      </c>
      <c r="B126" s="220"/>
      <c r="C126" s="220"/>
    </row>
    <row r="127" spans="1:4" ht="16.2" thickBot="1" x14ac:dyDescent="0.35"/>
    <row r="128" spans="1:4" ht="16.2" thickBot="1" x14ac:dyDescent="0.35">
      <c r="A128" s="150"/>
      <c r="B128" s="151" t="s">
        <v>228</v>
      </c>
      <c r="C128" s="151" t="s">
        <v>162</v>
      </c>
    </row>
    <row r="129" spans="1:3" ht="16.2" thickBot="1" x14ac:dyDescent="0.35">
      <c r="A129" s="160" t="s">
        <v>163</v>
      </c>
      <c r="B129" s="153" t="s">
        <v>160</v>
      </c>
      <c r="C129" s="153"/>
    </row>
    <row r="130" spans="1:3" ht="16.2" thickBot="1" x14ac:dyDescent="0.35">
      <c r="A130" s="160" t="s">
        <v>165</v>
      </c>
      <c r="B130" s="153" t="s">
        <v>175</v>
      </c>
      <c r="C130" s="153"/>
    </row>
    <row r="131" spans="1:3" ht="16.2" thickBot="1" x14ac:dyDescent="0.35">
      <c r="A131" s="160" t="s">
        <v>167</v>
      </c>
      <c r="B131" s="153" t="s">
        <v>199</v>
      </c>
      <c r="C131" s="153"/>
    </row>
    <row r="132" spans="1:3" ht="16.2" thickBot="1" x14ac:dyDescent="0.35">
      <c r="A132" s="160" t="s">
        <v>169</v>
      </c>
      <c r="B132" s="153" t="s">
        <v>207</v>
      </c>
      <c r="C132" s="153"/>
    </row>
    <row r="133" spans="1:3" ht="16.2" thickBot="1" x14ac:dyDescent="0.35">
      <c r="A133" s="160" t="s">
        <v>170</v>
      </c>
      <c r="B133" s="153" t="s">
        <v>219</v>
      </c>
      <c r="C133" s="153"/>
    </row>
    <row r="134" spans="1:3" ht="16.2" thickBot="1" x14ac:dyDescent="0.35">
      <c r="A134" s="254" t="s">
        <v>229</v>
      </c>
      <c r="B134" s="255"/>
      <c r="C134" s="153"/>
    </row>
    <row r="135" spans="1:3" ht="16.2" thickBot="1" x14ac:dyDescent="0.35">
      <c r="A135" s="160" t="s">
        <v>172</v>
      </c>
      <c r="B135" s="153" t="s">
        <v>230</v>
      </c>
      <c r="C135" s="153"/>
    </row>
    <row r="136" spans="1:3" ht="16.2" thickBot="1" x14ac:dyDescent="0.35">
      <c r="A136" s="254" t="s">
        <v>231</v>
      </c>
      <c r="B136" s="255"/>
      <c r="C136" s="153"/>
    </row>
  </sheetData>
  <mergeCells count="30">
    <mergeCell ref="A1:D1"/>
    <mergeCell ref="A2:D2"/>
    <mergeCell ref="A111:B111"/>
    <mergeCell ref="A104:C104"/>
    <mergeCell ref="A123:B123"/>
    <mergeCell ref="A114:C114"/>
    <mergeCell ref="A50:B50"/>
    <mergeCell ref="A43:C43"/>
    <mergeCell ref="A59:B59"/>
    <mergeCell ref="A53:C53"/>
    <mergeCell ref="A71:B71"/>
    <mergeCell ref="A62:C62"/>
    <mergeCell ref="A16:B16"/>
    <mergeCell ref="A6:C6"/>
    <mergeCell ref="A26:B26"/>
    <mergeCell ref="A19:C19"/>
    <mergeCell ref="A136:B136"/>
    <mergeCell ref="A126:C126"/>
    <mergeCell ref="A74:C74"/>
    <mergeCell ref="A86:B86"/>
    <mergeCell ref="A77:C77"/>
    <mergeCell ref="A93:B93"/>
    <mergeCell ref="A89:C89"/>
    <mergeCell ref="A101:B101"/>
    <mergeCell ref="A96:C96"/>
    <mergeCell ref="A3:D3"/>
    <mergeCell ref="A21:C21"/>
    <mergeCell ref="A40:B40"/>
    <mergeCell ref="A29:D29"/>
    <mergeCell ref="A134:B134"/>
  </mergeCells>
  <pageMargins left="0.511811024" right="0.511811024" top="0.78740157499999996" bottom="0.78740157499999996" header="0.31496062000000002" footer="0.31496062000000002"/>
  <pageSetup paperSize="9" scale="81" fitToHeight="0" orientation="portrait" r:id="rId1"/>
  <rowBreaks count="2" manualBreakCount="2">
    <brk id="52" max="16383" man="1"/>
    <brk id="10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Custo por trabalhador</vt:lpstr>
      <vt:lpstr>Planilha de Custos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Arcangela Silva Casagrande</dc:creator>
  <cp:lastModifiedBy>Antonio tadeu de Almeida lasneaux junior</cp:lastModifiedBy>
  <cp:lastPrinted>2024-05-22T23:24:59Z</cp:lastPrinted>
  <dcterms:created xsi:type="dcterms:W3CDTF">2018-01-23T19:35:16Z</dcterms:created>
  <dcterms:modified xsi:type="dcterms:W3CDTF">2025-01-16T17:48:43Z</dcterms:modified>
</cp:coreProperties>
</file>